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16" firstSheet="3" activeTab="7"/>
  </bookViews>
  <sheets>
    <sheet name="封面" sheetId="1" r:id="rId1"/>
    <sheet name="2024年五指山市一般公共预算收支表" sheetId="2" r:id="rId2"/>
    <sheet name="2024年五指山市政府性基金预算收支表" sheetId="3" r:id="rId3"/>
    <sheet name="2024年五指山市国有资本经营预算收支表" sheetId="4" r:id="rId4"/>
    <sheet name="地债资金安排表 " sheetId="11" r:id="rId5"/>
    <sheet name="支出功能分类" sheetId="10" r:id="rId6"/>
    <sheet name="政府专项预留" sheetId="7" r:id="rId7"/>
    <sheet name="项目调剂明细表" sheetId="9" r:id="rId8"/>
  </sheets>
  <externalReferences>
    <externalReference r:id="rId9"/>
    <externalReference r:id="rId10"/>
    <externalReference r:id="rId11"/>
  </externalReferences>
  <definedNames>
    <definedName name="_xlnm._FilterDatabase" localSheetId="5" hidden="1">支出功能分类!$A$6:$M$1298</definedName>
    <definedName name="_xlnm._FilterDatabase" localSheetId="6" hidden="1">政府专项预留!$A$5:$IP$22</definedName>
    <definedName name="_xlnm.Print_Titles" localSheetId="1">'2024年五指山市一般公共预算收支表'!$1:$6</definedName>
    <definedName name="_xlnm.Print_Titles" localSheetId="2">'2024年五指山市政府性基金预算收支表'!$1:$6</definedName>
    <definedName name="_xlnm.Print_Area" localSheetId="2">'2024年五指山市政府性基金预算收支表'!$B$1:$P$59</definedName>
    <definedName name="_xlnm.Print_Titles" hidden="1">#N/A</definedName>
    <definedName name="任务分类">[1]任务!$A$1:$A$10</definedName>
    <definedName name="_xlnm.Print_Area" localSheetId="6">政府专项预留!$A$1:$P$22</definedName>
    <definedName name="_xlnm.Print_Area" localSheetId="5">支出功能分类!$A$1:$F$1628</definedName>
    <definedName name="_xlnm.Print_Titles" localSheetId="5">支出功能分类!$1:$5</definedName>
    <definedName name="任务分类" localSheetId="4">[3]任务!$A$1:$A$10</definedName>
    <definedName name="Database" localSheetId="4" hidden="1">#REF!</definedName>
    <definedName name="地区名称" localSheetId="4">[2]封面!$B$2:$B$6</definedName>
    <definedName name="洋10" localSheetId="4">#REF!</definedName>
    <definedName name="_xlnm.Print_Area" localSheetId="4">'地债资金安排表 '!$A$1:$G$51</definedName>
    <definedName name="_xlnm._FilterDatabase" localSheetId="4" hidden="1">'地债资金安排表 '!$A$4:$T$55</definedName>
  </definedNames>
  <calcPr calcId="144525" concurrentCalc="0"/>
</workbook>
</file>

<file path=xl/comments1.xml><?xml version="1.0" encoding="utf-8"?>
<comments xmlns="http://schemas.openxmlformats.org/spreadsheetml/2006/main">
  <authors>
    <author>王茹丹</author>
  </authors>
  <commentList>
    <comment ref="E56" authorId="0">
      <text>
        <r>
          <rPr>
            <sz val="9"/>
            <rFont val="宋体"/>
            <charset val="134"/>
          </rPr>
          <t>王茹丹:
2900一般债务额度加8488再融资</t>
        </r>
      </text>
    </comment>
    <comment ref="F56" authorId="0">
      <text>
        <r>
          <rPr>
            <sz val="9"/>
            <rFont val="宋体"/>
            <charset val="134"/>
          </rPr>
          <t xml:space="preserve">
2900一般债务额度加8488再融资，新增18100万一般债（第二批）、新增25000一般债（第三批）</t>
        </r>
      </text>
    </comment>
  </commentList>
</comments>
</file>

<file path=xl/sharedStrings.xml><?xml version="1.0" encoding="utf-8"?>
<sst xmlns="http://schemas.openxmlformats.org/spreadsheetml/2006/main" count="2268" uniqueCount="1644">
  <si>
    <t>内部文件</t>
  </si>
  <si>
    <t>会后收回</t>
  </si>
  <si>
    <t>2024年五指山市财政预算调整方案（草案）</t>
  </si>
  <si>
    <t>五指山市财政局</t>
  </si>
  <si>
    <t>附表1</t>
  </si>
  <si>
    <t>2024年五指山市一般公共预算收支预算总表</t>
  </si>
  <si>
    <t>金额单位：万元</t>
  </si>
  <si>
    <t>收    入</t>
  </si>
  <si>
    <t>支    出</t>
  </si>
  <si>
    <t>项    目</t>
  </si>
  <si>
    <t>2023年
调整预算数</t>
  </si>
  <si>
    <t>2023年
完成数</t>
  </si>
  <si>
    <t>2024年
预算数</t>
  </si>
  <si>
    <t>2024年
调整预算数</t>
  </si>
  <si>
    <t>2024年调整预算数   比2024年预算数</t>
  </si>
  <si>
    <t>2024年调整预算数   
比2024年预算数</t>
  </si>
  <si>
    <t>增减额</t>
  </si>
  <si>
    <t>预算数+-%</t>
  </si>
  <si>
    <t>一、税收收入</t>
  </si>
  <si>
    <t>一、一般公共服务支出</t>
  </si>
  <si>
    <t>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</si>
  <si>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</si>
  <si>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</si>
  <si>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</si>
  <si>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</si>
  <si>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</si>
  <si>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</si>
  <si>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</si>
  <si>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</si>
  <si>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</si>
  <si>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</si>
  <si>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</si>
  <si>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</si>
  <si>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</si>
  <si>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</si>
  <si>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九、社会保险基金支出</t>
  </si>
  <si>
    <t>土地增值税</t>
  </si>
  <si>
    <t>十、卫生健康支出</t>
  </si>
  <si>
    <t>车船税</t>
  </si>
  <si>
    <t>十一、节能环保支出</t>
  </si>
  <si>
    <t>耕地占用税</t>
  </si>
  <si>
    <t>十二、城乡社区支出</t>
  </si>
  <si>
    <t>契税</t>
  </si>
  <si>
    <t>十三、农林水支出</t>
  </si>
  <si>
    <t>烟叶税</t>
  </si>
  <si>
    <t>十四、交通运输支出</t>
  </si>
  <si>
    <t>环境保护税</t>
  </si>
  <si>
    <t>十五、资源勘探工业信息等支出</t>
  </si>
  <si>
    <t>其他税收</t>
  </si>
  <si>
    <t>十六、商业服务业等支出</t>
  </si>
  <si>
    <t>二、非税收入</t>
  </si>
  <si>
    <t>十七、金融支出</t>
  </si>
  <si>
    <t>专项收入</t>
  </si>
  <si>
    <t>十八、援助其他地区支出</t>
  </si>
  <si>
    <t>行政事业性收费收入</t>
  </si>
  <si>
    <t>十九、自然资源海洋气象等支出</t>
  </si>
  <si>
    <t>罚没收入</t>
  </si>
  <si>
    <t>二十、住房保障支出</t>
  </si>
  <si>
    <t>国有资源（资产）有偿使用收入</t>
  </si>
  <si>
    <t>二十一、粮油物资储备支出</t>
  </si>
  <si>
    <t>捐赠收入</t>
  </si>
  <si>
    <t>二十二、国有资本经营预算支出</t>
  </si>
  <si>
    <t>政府住房基金收入</t>
  </si>
  <si>
    <t>二十三、灾害防治及应急管理支出</t>
  </si>
  <si>
    <t>其他收入</t>
  </si>
  <si>
    <t>二十四、其他支出</t>
  </si>
  <si>
    <t>二十五、债务付息支出</t>
  </si>
  <si>
    <t>二十六、债务发行费用支出</t>
  </si>
  <si>
    <t>二十七、抗疫特别国债安排的支出</t>
  </si>
  <si>
    <t>二十八、社会保险基金支出</t>
  </si>
  <si>
    <t>本级支出合计</t>
  </si>
  <si>
    <t>本级收入合计</t>
  </si>
  <si>
    <t>预备费</t>
  </si>
  <si>
    <t>地方政府一般债务还本支出</t>
  </si>
  <si>
    <t>地方债务一般收入</t>
  </si>
  <si>
    <t>转移性支出</t>
  </si>
  <si>
    <t>转移性收入</t>
  </si>
  <si>
    <t xml:space="preserve">  补助下级支出
</t>
  </si>
  <si>
    <t xml:space="preserve">  上级补助收入</t>
  </si>
  <si>
    <t xml:space="preserve">    一般性转移支付
</t>
  </si>
  <si>
    <t xml:space="preserve">    一般性转移支付收入</t>
  </si>
  <si>
    <t xml:space="preserve">    专项转移支付
</t>
  </si>
  <si>
    <t xml:space="preserve">    专项转移支付收入</t>
  </si>
  <si>
    <t xml:space="preserve">  计划单列市上解省支出
</t>
  </si>
  <si>
    <t xml:space="preserve">  省补助计划单列市收入</t>
  </si>
  <si>
    <t xml:space="preserve">  上解上级支出
</t>
  </si>
  <si>
    <t xml:space="preserve">  下级上解收入</t>
  </si>
  <si>
    <t xml:space="preserve">    体制上解支出
</t>
  </si>
  <si>
    <t xml:space="preserve">    体制上解收入</t>
  </si>
  <si>
    <t xml:space="preserve">    专项上解支出
</t>
  </si>
  <si>
    <t xml:space="preserve">    专项上解收入</t>
  </si>
  <si>
    <t xml:space="preserve">  援助其他地区支出
</t>
  </si>
  <si>
    <t xml:space="preserve">  接受其他地区援助收入</t>
  </si>
  <si>
    <t xml:space="preserve">  调出资金
</t>
  </si>
  <si>
    <t xml:space="preserve">  调入资金</t>
  </si>
  <si>
    <t xml:space="preserve">    从政府性基金预算调入
</t>
  </si>
  <si>
    <t xml:space="preserve">
</t>
  </si>
  <si>
    <t xml:space="preserve">    从国有资本经营预算调入
</t>
  </si>
  <si>
    <t xml:space="preserve">    从其他资金调入
</t>
  </si>
  <si>
    <t xml:space="preserve">  动用预算稳定调节基金</t>
  </si>
  <si>
    <t xml:space="preserve">  安排预算稳定调节基金
</t>
  </si>
  <si>
    <t xml:space="preserve">  补充预算周转金
</t>
  </si>
  <si>
    <t xml:space="preserve">  地方政府一般债务转贷收入
</t>
  </si>
  <si>
    <t xml:space="preserve">  地方政府一般债务转贷支出
</t>
  </si>
  <si>
    <t xml:space="preserve">  上年结转收入
</t>
  </si>
  <si>
    <t xml:space="preserve">  年终结转
</t>
  </si>
  <si>
    <t xml:space="preserve">  上年结余收入</t>
  </si>
  <si>
    <t xml:space="preserve">  年终结余</t>
  </si>
  <si>
    <t>收入总计</t>
  </si>
  <si>
    <t>支出总计</t>
  </si>
  <si>
    <t>附表2</t>
  </si>
  <si>
    <t xml:space="preserve"> </t>
  </si>
  <si>
    <t>2024年五指山市政府性基金预算收支预算总表</t>
  </si>
  <si>
    <t>收入</t>
  </si>
  <si>
    <t>支出</t>
  </si>
  <si>
    <t>项目</t>
  </si>
  <si>
    <t>一、政府性基金收入</t>
  </si>
  <si>
    <r>
      <rPr>
        <sz val="11"/>
        <rFont val="宋体"/>
        <charset val="134"/>
      </rPr>
      <t>一、核电站乏燃料处理处置基金支出</t>
    </r>
  </si>
  <si>
    <t>国有土地收益基金收入</t>
  </si>
  <si>
    <r>
      <rPr>
        <sz val="11"/>
        <rFont val="宋体"/>
        <charset val="134"/>
      </rPr>
      <t>二、国家电影事业发展专项资金安排的支出</t>
    </r>
  </si>
  <si>
    <t>农业土地开发资金收入</t>
  </si>
  <si>
    <r>
      <rPr>
        <sz val="11"/>
        <color rgb="FF000000"/>
        <rFont val="宋体"/>
        <charset val="134"/>
      </rPr>
      <t>三、旅游发展基金支出</t>
    </r>
  </si>
  <si>
    <r>
      <rPr>
        <sz val="11"/>
        <rFont val="宋体"/>
        <charset val="134"/>
      </rPr>
      <t>国有土地使用权出让收入</t>
    </r>
  </si>
  <si>
    <r>
      <rPr>
        <sz val="11"/>
        <color rgb="FF000000"/>
        <rFont val="宋体"/>
        <charset val="134"/>
      </rPr>
      <t>四、国家电影事业发展专项资金对应专项债务收入安排的支出</t>
    </r>
  </si>
  <si>
    <t>彩票公益金收入</t>
  </si>
  <si>
    <t>五、大中型水库移民后期扶持基金支出</t>
  </si>
  <si>
    <t>城市基础设施配套费收入</t>
  </si>
  <si>
    <t>六、小型水库移民扶助基金安排的支出</t>
  </si>
  <si>
    <t>彩票发行机构和彩票销售机构的业务费用</t>
  </si>
  <si>
    <t>七、小型水库移民扶助基金对应专项债务收入安排的支出</t>
  </si>
  <si>
    <t>污水处理费收入</t>
  </si>
  <si>
    <t>八、可再生能源电价附加收入安排的支出</t>
  </si>
  <si>
    <t>九、废弃电器电子产品处理基金支出</t>
  </si>
  <si>
    <t>十、国有土地使用权出让收入安排的支出</t>
  </si>
  <si>
    <t>十一、国有土地收益基金安排的支出</t>
  </si>
  <si>
    <t>十二、农业土地开发资金安排的支出</t>
  </si>
  <si>
    <t>十三、城市基础设施配套费安排的支出</t>
  </si>
  <si>
    <r>
      <rPr>
        <sz val="11"/>
        <color rgb="FF000000"/>
        <rFont val="宋体"/>
        <charset val="134"/>
      </rPr>
      <t>十四、污水处理费安排的支出</t>
    </r>
  </si>
  <si>
    <t>二、专项债务对应项目专项收入</t>
  </si>
  <si>
    <r>
      <rPr>
        <sz val="11"/>
        <color rgb="FF000000"/>
        <rFont val="宋体"/>
        <charset val="134"/>
      </rPr>
      <t>十五、土地储备专项债券收入安排的支出</t>
    </r>
  </si>
  <si>
    <r>
      <rPr>
        <sz val="11"/>
        <color rgb="FF000000"/>
        <rFont val="宋体"/>
        <charset val="134"/>
      </rPr>
      <t> </t>
    </r>
  </si>
  <si>
    <r>
      <rPr>
        <sz val="11"/>
        <color rgb="FF000000"/>
        <rFont val="宋体"/>
        <charset val="134"/>
      </rPr>
      <t>十六、棚户区改造专项债券收入安排的支出</t>
    </r>
  </si>
  <si>
    <r>
      <rPr>
        <sz val="11"/>
        <color rgb="FF000000"/>
        <rFont val="宋体"/>
        <charset val="134"/>
      </rPr>
      <t>十七、城市基础设施配套费对应专项债务收入安排的支出</t>
    </r>
  </si>
  <si>
    <r>
      <rPr>
        <sz val="11"/>
        <color rgb="FF000000"/>
        <rFont val="宋体"/>
        <charset val="134"/>
      </rPr>
      <t>十八、污水处理费对应专项债务收入安排的支出</t>
    </r>
  </si>
  <si>
    <r>
      <rPr>
        <sz val="11"/>
        <color rgb="FF000000"/>
        <rFont val="宋体"/>
        <charset val="134"/>
      </rPr>
      <t>十九、国有土地使用权出让收入对应专项债务收入安排的支出</t>
    </r>
  </si>
  <si>
    <r>
      <rPr>
        <sz val="11"/>
        <color rgb="FF000000"/>
        <rFont val="宋体"/>
        <charset val="134"/>
      </rPr>
      <t>二十、大中型水库库区基金安排的支出</t>
    </r>
  </si>
  <si>
    <r>
      <rPr>
        <sz val="11"/>
        <color rgb="FF000000"/>
        <rFont val="宋体"/>
        <charset val="134"/>
      </rPr>
      <t>二十一、三峡水库库区基金支出</t>
    </r>
  </si>
  <si>
    <r>
      <rPr>
        <sz val="11"/>
        <color rgb="FF000000"/>
        <rFont val="宋体"/>
        <charset val="134"/>
      </rPr>
      <t>二十二、国家重大水利工程建设基金安排的支出</t>
    </r>
  </si>
  <si>
    <r>
      <rPr>
        <sz val="11"/>
        <color rgb="FF000000"/>
        <rFont val="宋体"/>
        <charset val="134"/>
      </rPr>
      <t>二十三、大中型水库库区基金对应专项债务收入安排的支出</t>
    </r>
  </si>
  <si>
    <r>
      <rPr>
        <sz val="11"/>
        <color rgb="FF000000"/>
        <rFont val="宋体"/>
        <charset val="134"/>
      </rPr>
      <t>二十四、国家重大水利工程建设基金对应专项债务收入安排的支出</t>
    </r>
  </si>
  <si>
    <r>
      <rPr>
        <sz val="11"/>
        <color rgb="FF000000"/>
        <rFont val="宋体"/>
        <charset val="134"/>
      </rPr>
      <t>二十五、海南省高等级公路车辆通行附加费安排的支出</t>
    </r>
  </si>
  <si>
    <r>
      <rPr>
        <sz val="11"/>
        <color rgb="FF000000"/>
        <rFont val="宋体"/>
        <charset val="134"/>
      </rPr>
      <t>二十六、车辆通行费安排的支出</t>
    </r>
  </si>
  <si>
    <r>
      <rPr>
        <sz val="11"/>
        <color rgb="FF000000"/>
        <rFont val="宋体"/>
        <charset val="134"/>
      </rPr>
      <t>二十七、港口建设费安排的支出</t>
    </r>
  </si>
  <si>
    <r>
      <rPr>
        <sz val="11"/>
        <color rgb="FF000000"/>
        <rFont val="宋体"/>
        <charset val="134"/>
      </rPr>
      <t>二十八、铁路建设基金支出</t>
    </r>
  </si>
  <si>
    <r>
      <rPr>
        <sz val="11"/>
        <color rgb="FF000000"/>
        <rFont val="宋体"/>
        <charset val="134"/>
      </rPr>
      <t>二十九、船舶油污损害赔偿基金支出</t>
    </r>
  </si>
  <si>
    <r>
      <rPr>
        <sz val="11"/>
        <color rgb="FF000000"/>
        <rFont val="宋体"/>
        <charset val="134"/>
      </rPr>
      <t>三十、民航发展基金支出</t>
    </r>
  </si>
  <si>
    <r>
      <rPr>
        <sz val="11"/>
        <color rgb="FF000000"/>
        <rFont val="宋体"/>
        <charset val="134"/>
      </rPr>
      <t>三十一、海南省高等级公路车辆通行附加费对应专项债务收入安排的支出</t>
    </r>
  </si>
  <si>
    <r>
      <rPr>
        <sz val="11"/>
        <color rgb="FF000000"/>
        <rFont val="宋体"/>
        <charset val="134"/>
      </rPr>
      <t>三十二、政府收费公路专项债券收入安排的支出</t>
    </r>
  </si>
  <si>
    <r>
      <rPr>
        <sz val="11"/>
        <color rgb="FF000000"/>
        <rFont val="宋体"/>
        <charset val="134"/>
      </rPr>
      <t>三十三、车辆通行费对应专项债务收入安排的支出</t>
    </r>
  </si>
  <si>
    <r>
      <rPr>
        <sz val="11"/>
        <color rgb="FF000000"/>
        <rFont val="宋体"/>
        <charset val="134"/>
      </rPr>
      <t>三十四、车辆通行费对应专项债务收入安排的支出</t>
    </r>
  </si>
  <si>
    <r>
      <rPr>
        <sz val="11"/>
        <color rgb="FF000000"/>
        <rFont val="宋体"/>
        <charset val="134"/>
      </rPr>
      <t>三十五、农网还贷资金支出</t>
    </r>
  </si>
  <si>
    <r>
      <rPr>
        <sz val="11"/>
        <color rgb="FF000000"/>
        <rFont val="宋体"/>
        <charset val="134"/>
      </rPr>
      <t>三十六、金融调控支出</t>
    </r>
  </si>
  <si>
    <t>三十七、其他政府性基金及对应专项债务收入安排的支出</t>
  </si>
  <si>
    <t> </t>
  </si>
  <si>
    <t>三十八、彩票发行销售机构业务费安排的支出</t>
  </si>
  <si>
    <t>三十九、彩票公益金安排的支出</t>
  </si>
  <si>
    <t>四十、地方政府专项债务付息支出</t>
  </si>
  <si>
    <t>四十一、地方政府专项债务发行费用支出</t>
  </si>
  <si>
    <t>四十二、基础设施建设</t>
  </si>
  <si>
    <t>四十三、抗疫相关支出</t>
  </si>
  <si>
    <t>地方政府专项债务收入</t>
  </si>
  <si>
    <t>地方政府专项债务还本支出</t>
  </si>
  <si>
    <t xml:space="preserve">  政府性基金转移支付收入</t>
  </si>
  <si>
    <t xml:space="preserve">  政府性基金转移支付</t>
  </si>
  <si>
    <t xml:space="preserve">  上解收入</t>
  </si>
  <si>
    <t xml:space="preserve">  上解支出</t>
  </si>
  <si>
    <t xml:space="preserve">  调出资金</t>
  </si>
  <si>
    <t xml:space="preserve">  地方政府专项债务转贷收入</t>
  </si>
  <si>
    <t xml:space="preserve">  地方政府专项债务转贷支出</t>
  </si>
  <si>
    <t xml:space="preserve">  上年结转收入</t>
  </si>
  <si>
    <t xml:space="preserve">  年终结转</t>
  </si>
  <si>
    <t>附表3</t>
  </si>
  <si>
    <t>2024年五指山市国有资本经营预算收支预算总表</t>
  </si>
  <si>
    <t xml:space="preserve">  利润收入</t>
  </si>
  <si>
    <t xml:space="preserve">  补充全国社会保障基金</t>
  </si>
  <si>
    <t xml:space="preserve">  股利、股息收入</t>
  </si>
  <si>
    <t xml:space="preserve">  解决历史遗留问题及改革成本支出</t>
  </si>
  <si>
    <t xml:space="preserve">  产权转让收入</t>
  </si>
  <si>
    <t xml:space="preserve">  国有企业资本金注入</t>
  </si>
  <si>
    <t xml:space="preserve">  清算收入</t>
  </si>
  <si>
    <t xml:space="preserve">  国有企业政策性补贴</t>
  </si>
  <si>
    <t xml:space="preserve">  其他国有资本经营预算收入</t>
  </si>
  <si>
    <t xml:space="preserve">  其他国有资本经营预算支出</t>
  </si>
  <si>
    <t xml:space="preserve">  国有资本经营预算转移支付收入</t>
  </si>
  <si>
    <t xml:space="preserve">  国有资本经营预算转移支付支出</t>
  </si>
  <si>
    <t xml:space="preserve">  国有资本经营预算上解收入</t>
  </si>
  <si>
    <t xml:space="preserve">  国有资本经营预算上解支出</t>
  </si>
  <si>
    <t xml:space="preserve">  国有资本经营预算调出资金</t>
  </si>
  <si>
    <t>附表4</t>
  </si>
  <si>
    <t>2024年新增地方政府债券收入安排情况表</t>
  </si>
  <si>
    <t>单位：万元</t>
  </si>
  <si>
    <t>序号</t>
  </si>
  <si>
    <t>项目单位</t>
  </si>
  <si>
    <t>项目名称</t>
  </si>
  <si>
    <t>支出功能科目</t>
  </si>
  <si>
    <t>政府支出经济分类</t>
  </si>
  <si>
    <t>金额</t>
  </si>
  <si>
    <t>备注</t>
  </si>
  <si>
    <t>省转贷市县地方政府债券合计</t>
  </si>
  <si>
    <t>一、年初预算安排情况</t>
  </si>
  <si>
    <t>（一）再融资债券小计</t>
  </si>
  <si>
    <t>财政户（实拨计划）</t>
  </si>
  <si>
    <t>2019年海南省政府一般债券（一期）</t>
  </si>
  <si>
    <t>2310301-地方政府一般债券还本支出</t>
  </si>
  <si>
    <t>59999-其他支出</t>
  </si>
  <si>
    <t>2017年海南省政府一般债券（二期）</t>
  </si>
  <si>
    <t>（二）一般债券小计</t>
  </si>
  <si>
    <t>五指山市自然资源和城乡规划建设局</t>
  </si>
  <si>
    <t>三月三大道及其延长线建设项目</t>
  </si>
  <si>
    <t>2120399-其他城乡社区公共设施支出</t>
  </si>
  <si>
    <t>50302-基础设施建设</t>
  </si>
  <si>
    <t>五指山市“州府故园”示范区综合改造提升工程项目（一期）</t>
  </si>
  <si>
    <t>五指山市教育综合服务中心</t>
  </si>
  <si>
    <t>五指山中学扩建项目</t>
  </si>
  <si>
    <t>2050204-高中教育</t>
  </si>
  <si>
    <t>50601-资本性支出</t>
  </si>
  <si>
    <t>2050203-初中教育</t>
  </si>
  <si>
    <t>（三）专项债券小计</t>
  </si>
  <si>
    <t>海南热带雨林国家公园入口社区项目（南圣入口社区、毛阳入口服务基地）</t>
  </si>
  <si>
    <t>2290402-其他地方自行试点项目收益专项债券收入安排的支出</t>
  </si>
  <si>
    <t>五指山市嘉佳幼儿园扩建项目</t>
  </si>
  <si>
    <t>二、预算调整安排情况</t>
  </si>
  <si>
    <t>（一）一般债券小计</t>
  </si>
  <si>
    <t>五指山市畅好乡政府</t>
  </si>
  <si>
    <t>什奋村委会和畅好村委会民房及配套设施建设项目</t>
  </si>
  <si>
    <t>2210399-其他城乡社区住宅支出</t>
  </si>
  <si>
    <t>五指山市水利水电管理中心</t>
  </si>
  <si>
    <t>2023年畅好居农场连队生活污水治理工程</t>
  </si>
  <si>
    <t>2110302-水体</t>
  </si>
  <si>
    <t>五指山市环西路市政道路工程</t>
  </si>
  <si>
    <t>2140104-公路建设</t>
  </si>
  <si>
    <t>五指山市教育路工程</t>
  </si>
  <si>
    <t>五指山市以通什为载体的生态型城镇化试点项目</t>
  </si>
  <si>
    <t>五指山市交通运输和地方公路事务中心</t>
  </si>
  <si>
    <t>番阳镇加艾桥改造工程</t>
  </si>
  <si>
    <t>毛阳镇空联桥改造工程</t>
  </si>
  <si>
    <t>毛阳镇牙合村委会-初保村公路改造工程</t>
  </si>
  <si>
    <t>五指山市路基边坡治理工程</t>
  </si>
  <si>
    <t>五指山市山海高速受损公路修复工程（海榆中线K219+800至畅好农场二十五队公路）</t>
  </si>
  <si>
    <t>五指山市住房保障服务中心</t>
  </si>
  <si>
    <t>五指山市2023年城镇老旧小区改造项目</t>
  </si>
  <si>
    <t>2210108-老旧小区改造</t>
  </si>
  <si>
    <t>五指山市土地开发整理储备中心</t>
  </si>
  <si>
    <t>2021年补充耕地（占补平衡）项目</t>
  </si>
  <si>
    <t>2200106-自然资源利用与保护</t>
  </si>
  <si>
    <t>五指山市政服务中心</t>
  </si>
  <si>
    <t>五指山市生活垃圾无害化处理场封场治理项目</t>
  </si>
  <si>
    <t>2120501-城乡社区环境卫生</t>
  </si>
  <si>
    <t>五指山市第三小学搬迁建校项目</t>
  </si>
  <si>
    <t>2050202-小学教育</t>
  </si>
  <si>
    <t>五指山市消防救援大队</t>
  </si>
  <si>
    <t>五指山市消防救援大队应急指挥中心建设</t>
  </si>
  <si>
    <t>2240204-消防应急救援</t>
  </si>
  <si>
    <t>五指山市顺达投资开发有限公司</t>
  </si>
  <si>
    <t>五指山市疾病预防控制中心业务技术楼建设项目</t>
  </si>
  <si>
    <t>2100199-其他卫生健康管理事务支出</t>
  </si>
  <si>
    <t>五指山市提升电网供电保障和抗灾能力三年行动计划电力廊道建设工程（二期）</t>
  </si>
  <si>
    <t>五指山市环市西路空路村安置点项目</t>
  </si>
  <si>
    <t>海南热带雨林国家公园生态搬迁（五指山市）安置工程</t>
  </si>
  <si>
    <t>2130299-其他林业和草原支出</t>
  </si>
  <si>
    <t>五指山市城市建设投资有限公司</t>
  </si>
  <si>
    <t>五指山市环市西路市政道路工程（三期）项目</t>
  </si>
  <si>
    <t>五指山市河北东路二期市政工程（第一标段）</t>
  </si>
  <si>
    <t>五指山市河北东路二期市政工程</t>
  </si>
  <si>
    <t>五指山市地质灾害隐患点治理项目</t>
  </si>
  <si>
    <t>2240601-地质灾害防治</t>
  </si>
  <si>
    <t>五指山市融媒体中心</t>
  </si>
  <si>
    <t>五指山市融媒体设备更新项目</t>
  </si>
  <si>
    <t>2070808-广播电视事务</t>
  </si>
  <si>
    <t>（二）专项债券小计</t>
  </si>
  <si>
    <t>五指山市河南西片区保障性住房项目</t>
  </si>
  <si>
    <t>五指山市农业农村和水务局</t>
  </si>
  <si>
    <t>五指山市城镇供排水提升改造项目工程</t>
  </si>
  <si>
    <t>五指山市农业投资发展集团有限公司</t>
  </si>
  <si>
    <t>五指山市乡村振兴茶旅融合建设项目</t>
  </si>
  <si>
    <t>附表5</t>
  </si>
  <si>
    <t>2024年五指山市支出功能分类预算表</t>
  </si>
  <si>
    <t>合计</t>
  </si>
  <si>
    <t>一般公共预算数</t>
  </si>
  <si>
    <t>政府性基金预算</t>
  </si>
  <si>
    <t>国有资本经营预算</t>
  </si>
  <si>
    <t>一般公共预算支出：</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</si>
  <si>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</si>
  <si>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</si>
  <si>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</si>
  <si>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</si>
  <si>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</si>
  <si>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</si>
  <si>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</si>
  <si>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</si>
  <si>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</si>
  <si>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</si>
  <si>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其他人大事务支出</t>
  </si>
  <si>
    <t xml:space="preserve">    政协事务</t>
  </si>
  <si>
    <t xml:space="preserve">      政协会议</t>
  </si>
  <si>
    <t xml:space="preserve">      委员视察</t>
  </si>
  <si>
    <t xml:space="preserve">      参政议政</t>
  </si>
  <si>
    <t xml:space="preserve">      事业运行</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</si>
  <si>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</si>
  <si>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</si>
  <si>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</si>
  <si>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</si>
  <si>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</si>
  <si>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</si>
  <si>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</si>
  <si>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</si>
  <si>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</si>
  <si>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</si>
  <si>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</si>
  <si>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</si>
  <si>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</si>
  <si>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</si>
  <si>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</si>
  <si>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</si>
  <si>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</si>
  <si>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</si>
  <si>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</si>
  <si>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</si>
  <si>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</si>
  <si>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</si>
  <si>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</si>
  <si>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</si>
  <si>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</si>
  <si>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</si>
  <si>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</si>
  <si>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</si>
  <si>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</si>
  <si>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</si>
  <si>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</si>
  <si>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</si>
  <si>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</si>
  <si>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</si>
  <si>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</si>
  <si>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</si>
  <si>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</si>
  <si>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</si>
  <si>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</si>
  <si>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</si>
  <si>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</si>
  <si>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</si>
  <si>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</si>
  <si>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</si>
  <si>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</si>
  <si>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</si>
  <si>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</si>
  <si>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</si>
  <si>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</si>
  <si>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</si>
  <si>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</si>
  <si>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</si>
  <si>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</si>
  <si>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</si>
  <si>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</si>
  <si>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</si>
  <si>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</si>
  <si>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</si>
  <si>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</si>
  <si>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</si>
  <si>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</si>
  <si>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</si>
  <si>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</si>
  <si>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</si>
  <si>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</si>
  <si>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</si>
  <si>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</si>
  <si>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</si>
  <si>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</si>
  <si>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</si>
  <si>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</si>
  <si>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</si>
  <si>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</si>
  <si>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</si>
  <si>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</si>
  <si>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</si>
  <si>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</si>
  <si>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</si>
  <si>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</si>
  <si>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</si>
  <si>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</si>
  <si>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</si>
  <si>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</si>
  <si>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</si>
  <si>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</si>
  <si>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</si>
  <si>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</si>
  <si>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</si>
  <si>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</si>
  <si>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</si>
  <si>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</si>
  <si>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</si>
  <si>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</si>
  <si>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</si>
  <si>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</si>
  <si>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</si>
  <si>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</si>
  <si>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</si>
  <si>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</si>
  <si>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</si>
  <si>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</si>
  <si>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</si>
  <si>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</si>
  <si>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</si>
  <si>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</si>
  <si>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</si>
  <si>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</si>
  <si>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</si>
  <si>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社会工作事物</t>
  </si>
  <si>
    <t xml:space="preserve">      机关事务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</si>
  <si>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</si>
  <si>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</si>
  <si>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</si>
  <si>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</si>
  <si>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</si>
  <si>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</si>
  <si>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</si>
  <si>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</si>
  <si>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</si>
  <si>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</si>
  <si>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</si>
  <si>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</si>
  <si>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</si>
  <si>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</si>
  <si>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</si>
  <si>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</si>
  <si>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</si>
  <si>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</si>
  <si>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</si>
  <si>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</si>
  <si>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</si>
  <si>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</si>
  <si>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</si>
  <si>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</si>
  <si>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</si>
  <si>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</si>
  <si>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</si>
  <si>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</si>
  <si>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</si>
  <si>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</si>
  <si>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</si>
  <si>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</si>
  <si>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</si>
  <si>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</si>
  <si>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</si>
  <si>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</si>
  <si>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</si>
  <si>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</si>
  <si>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</si>
  <si>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</si>
  <si>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</si>
  <si>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</si>
  <si>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</si>
  <si>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</si>
  <si>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</si>
  <si>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</si>
  <si>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</si>
  <si>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</si>
  <si>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</si>
  <si>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</si>
  <si>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</si>
  <si>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</si>
  <si>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</si>
  <si>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</si>
  <si>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</si>
  <si>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</si>
  <si>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</si>
  <si>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</si>
  <si>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</si>
  <si>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</si>
  <si>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</si>
  <si>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</si>
  <si>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</si>
  <si>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</si>
  <si>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</si>
  <si>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</si>
  <si>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</si>
  <si>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</si>
  <si>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</si>
  <si>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</si>
  <si>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</si>
  <si>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</si>
  <si>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</si>
  <si>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</si>
  <si>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</si>
  <si>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</si>
  <si>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</si>
  <si>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</si>
  <si>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</si>
  <si>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</si>
  <si>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</si>
  <si>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</si>
  <si>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</si>
  <si>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</si>
  <si>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</si>
  <si>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</si>
  <si>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</si>
  <si>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</si>
  <si>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</si>
  <si>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</si>
  <si>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</si>
  <si>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</si>
  <si>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</si>
  <si>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</si>
  <si>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</si>
  <si>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</si>
  <si>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</si>
  <si>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</si>
  <si>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</si>
  <si>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</si>
  <si>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</si>
  <si>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</si>
  <si>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</si>
  <si>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</si>
  <si>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</si>
  <si>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</si>
  <si>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</si>
  <si>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</si>
  <si>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</si>
  <si>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</si>
  <si>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</si>
  <si>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</si>
  <si>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</si>
  <si>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</si>
  <si>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</si>
  <si>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</si>
  <si>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</si>
  <si>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</si>
  <si>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</si>
  <si>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</si>
  <si>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</si>
  <si>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</si>
  <si>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</si>
  <si>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</si>
  <si>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</si>
  <si>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</si>
  <si>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</si>
  <si>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</si>
  <si>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</si>
  <si>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</si>
  <si>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</si>
  <si>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</si>
  <si>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</si>
  <si>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</si>
  <si>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</si>
  <si>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</si>
  <si>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</si>
  <si>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</si>
  <si>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</si>
  <si>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</si>
  <si>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</si>
  <si>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</si>
  <si>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</si>
  <si>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</si>
  <si>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</si>
  <si>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</si>
  <si>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</si>
  <si>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</si>
  <si>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</si>
  <si>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</si>
  <si>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</si>
  <si>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</si>
  <si>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</si>
  <si>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</si>
  <si>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</si>
  <si>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</si>
  <si>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</si>
  <si>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</si>
  <si>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</si>
  <si>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</si>
  <si>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</si>
  <si>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</si>
  <si>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</si>
  <si>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</si>
  <si>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</si>
  <si>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</si>
  <si>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</si>
  <si>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</si>
  <si>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</si>
  <si>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</si>
  <si>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</si>
  <si>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</si>
  <si>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</si>
  <si>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</si>
  <si>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</si>
  <si>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</si>
  <si>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</si>
  <si>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</si>
  <si>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</si>
  <si>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</si>
  <si>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</si>
  <si>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</si>
  <si>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</si>
  <si>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</si>
  <si>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</si>
  <si>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</si>
  <si>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</si>
  <si>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</si>
  <si>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</si>
  <si>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</si>
  <si>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</si>
  <si>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</si>
  <si>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</si>
  <si>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</si>
  <si>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</si>
  <si>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</si>
  <si>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</si>
  <si>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</si>
  <si>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</si>
  <si>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</si>
  <si>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</si>
  <si>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</si>
  <si>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</si>
  <si>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</si>
  <si>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</si>
  <si>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</si>
  <si>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</si>
  <si>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</si>
  <si>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</si>
  <si>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</si>
  <si>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</si>
  <si>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</si>
  <si>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</si>
  <si>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</si>
  <si>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</si>
  <si>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</si>
  <si>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</si>
  <si>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</si>
  <si>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</si>
  <si>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</si>
  <si>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</si>
  <si>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</si>
  <si>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</si>
  <si>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</si>
  <si>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</si>
  <si>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</si>
  <si>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</si>
  <si>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</si>
  <si>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</si>
  <si>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</si>
  <si>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</si>
  <si>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</si>
  <si>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</si>
  <si>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</si>
  <si>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</si>
  <si>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</si>
  <si>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</si>
  <si>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</si>
  <si>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</si>
  <si>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</si>
  <si>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</si>
  <si>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</si>
  <si>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</si>
  <si>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</si>
  <si>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</si>
  <si>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</si>
  <si>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</si>
  <si>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</si>
  <si>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</si>
  <si>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</si>
  <si>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</si>
  <si>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</si>
  <si>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</si>
  <si>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</si>
  <si>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</si>
  <si>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</si>
  <si>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</si>
  <si>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</si>
  <si>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</si>
  <si>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</si>
  <si>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</si>
  <si>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</si>
  <si>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</si>
  <si>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</si>
  <si>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</si>
  <si>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</si>
  <si>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</si>
  <si>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</si>
  <si>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</si>
  <si>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</si>
  <si>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</si>
  <si>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</si>
  <si>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</si>
  <si>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</si>
  <si>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</si>
  <si>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</si>
  <si>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</si>
  <si>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</si>
  <si>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</si>
  <si>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</si>
  <si>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</si>
  <si>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</si>
  <si>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</si>
  <si>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</si>
  <si>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</si>
  <si>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</si>
  <si>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</si>
  <si>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</si>
  <si>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</si>
  <si>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</si>
  <si>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</si>
  <si>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</si>
  <si>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</si>
  <si>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</si>
  <si>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</si>
  <si>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</si>
  <si>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</si>
  <si>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</si>
  <si>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</si>
  <si>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</si>
  <si>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</si>
  <si>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</si>
  <si>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</si>
  <si>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</si>
  <si>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</si>
  <si>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</si>
  <si>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</si>
  <si>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</si>
  <si>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</si>
  <si>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</si>
  <si>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</si>
  <si>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</si>
  <si>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</si>
  <si>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</si>
  <si>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</si>
  <si>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</si>
  <si>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</si>
  <si>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</si>
  <si>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</si>
  <si>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</si>
  <si>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</si>
  <si>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</si>
  <si>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</si>
  <si>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</si>
  <si>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</si>
  <si>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</si>
  <si>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</si>
  <si>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</si>
  <si>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</si>
  <si>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</si>
  <si>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</si>
  <si>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</si>
  <si>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</si>
  <si>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</si>
  <si>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</si>
  <si>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</si>
  <si>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</si>
  <si>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</si>
  <si>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</si>
  <si>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</si>
  <si>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</si>
  <si>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</si>
  <si>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</si>
  <si>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</si>
  <si>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</si>
  <si>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</si>
  <si>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</si>
  <si>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</si>
  <si>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</si>
  <si>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</si>
  <si>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</si>
  <si>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</si>
  <si>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</si>
  <si>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</si>
  <si>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</si>
  <si>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</si>
  <si>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</si>
  <si>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</si>
  <si>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</si>
  <si>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</si>
  <si>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</si>
  <si>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</si>
  <si>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</si>
  <si>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</si>
  <si>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</si>
  <si>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</si>
  <si>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</si>
  <si>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</si>
  <si>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</si>
  <si>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</si>
  <si>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</si>
  <si>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</si>
  <si>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</si>
  <si>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</si>
  <si>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</si>
  <si>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</si>
  <si>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</si>
  <si>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</si>
  <si>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</si>
  <si>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</si>
  <si>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</si>
  <si>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</si>
  <si>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</si>
  <si>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</si>
  <si>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</si>
  <si>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</si>
  <si>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</si>
  <si>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</si>
  <si>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</si>
  <si>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</si>
  <si>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</si>
  <si>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</si>
  <si>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</si>
  <si>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</si>
  <si>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</si>
  <si>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</si>
  <si>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</si>
  <si>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</si>
  <si>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</si>
  <si>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</si>
  <si>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</si>
  <si>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</si>
  <si>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</si>
  <si>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</si>
  <si>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</si>
  <si>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</si>
  <si>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</si>
  <si>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</si>
  <si>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</si>
  <si>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</si>
  <si>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</si>
  <si>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</si>
  <si>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</si>
  <si>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</si>
  <si>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</si>
  <si>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</si>
  <si>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</si>
  <si>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</si>
  <si>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</si>
  <si>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</si>
  <si>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</si>
  <si>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</si>
  <si>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</si>
  <si>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</si>
  <si>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</si>
  <si>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</si>
  <si>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</si>
  <si>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</si>
  <si>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</si>
  <si>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</si>
  <si>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</si>
  <si>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</si>
  <si>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</si>
  <si>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</si>
  <si>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</si>
  <si>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</si>
  <si>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</si>
  <si>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</si>
  <si>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</si>
  <si>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</si>
  <si>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</si>
  <si>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</si>
  <si>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</si>
  <si>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</si>
  <si>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</si>
  <si>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</si>
  <si>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</si>
  <si>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</si>
  <si>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</si>
  <si>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</si>
  <si>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</si>
  <si>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</si>
  <si>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</si>
  <si>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</si>
  <si>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</si>
  <si>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</si>
  <si>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</si>
  <si>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</si>
  <si>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</si>
  <si>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</si>
  <si>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</si>
  <si>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</si>
  <si>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</si>
  <si>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</si>
  <si>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</si>
  <si>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</si>
  <si>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</si>
  <si>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</si>
  <si>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</si>
  <si>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</si>
  <si>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</si>
  <si>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</si>
  <si>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</si>
  <si>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</si>
  <si>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</si>
  <si>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</si>
  <si>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</si>
  <si>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</si>
  <si>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</si>
  <si>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</si>
  <si>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</si>
  <si>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</si>
  <si>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</si>
  <si>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</si>
  <si>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</si>
  <si>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</si>
  <si>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</si>
  <si>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</si>
  <si>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</si>
  <si>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</si>
  <si>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</si>
  <si>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</si>
  <si>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</si>
  <si>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</si>
  <si>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</si>
  <si>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</si>
  <si>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</si>
  <si>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</si>
  <si>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</si>
  <si>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</si>
  <si>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</si>
  <si>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</si>
  <si>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</si>
  <si>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</si>
  <si>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</si>
  <si>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</si>
  <si>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</si>
  <si>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</si>
  <si>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</si>
  <si>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</si>
  <si>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</si>
  <si>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</si>
  <si>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</si>
  <si>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</si>
  <si>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</si>
  <si>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</si>
  <si>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</si>
  <si>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</si>
  <si>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</si>
  <si>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</si>
  <si>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</si>
  <si>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</si>
  <si>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</si>
  <si>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</si>
  <si>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</si>
  <si>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</si>
  <si>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</si>
  <si>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</si>
  <si>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</si>
  <si>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</si>
  <si>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</si>
  <si>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</si>
  <si>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</si>
  <si>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</si>
  <si>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</si>
  <si>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</si>
  <si>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</si>
  <si>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</si>
  <si>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</si>
  <si>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</si>
  <si>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</si>
  <si>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</si>
  <si>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</si>
  <si>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</si>
  <si>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</si>
  <si>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</si>
  <si>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</si>
  <si>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</si>
  <si>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</si>
  <si>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</si>
  <si>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</si>
  <si>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</si>
  <si>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</si>
  <si>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</si>
  <si>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</si>
  <si>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</si>
  <si>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</si>
  <si>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</si>
  <si>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</si>
  <si>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</si>
  <si>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</si>
  <si>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</si>
  <si>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</si>
  <si>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</si>
  <si>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</si>
  <si>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</si>
  <si>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</si>
  <si>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</si>
  <si>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</si>
  <si>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</si>
  <si>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</si>
  <si>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</si>
  <si>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</si>
  <si>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</si>
  <si>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</si>
  <si>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</si>
  <si>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</si>
  <si>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</si>
  <si>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</si>
  <si>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</si>
  <si>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</si>
  <si>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</si>
  <si>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</si>
  <si>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</si>
  <si>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</si>
  <si>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</si>
  <si>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</si>
  <si>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</si>
  <si>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</si>
  <si>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</si>
  <si>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</si>
  <si>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</si>
  <si>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</si>
  <si>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</si>
  <si>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</si>
  <si>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</si>
  <si>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</si>
  <si>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</si>
  <si>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</si>
  <si>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</si>
  <si>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</si>
  <si>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</si>
  <si>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</si>
  <si>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</si>
  <si>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</si>
  <si>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</si>
  <si>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</si>
  <si>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</si>
  <si>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</si>
  <si>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</si>
  <si>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</si>
  <si>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</si>
  <si>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</si>
  <si>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</si>
  <si>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</si>
  <si>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</si>
  <si>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</si>
  <si>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</si>
  <si>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</si>
  <si>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</si>
  <si>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</si>
  <si>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</si>
  <si>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</si>
  <si>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</si>
  <si>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</si>
  <si>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</si>
  <si>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</si>
  <si>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</si>
  <si>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</si>
  <si>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</si>
  <si>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</si>
  <si>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</si>
  <si>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</si>
  <si>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</si>
  <si>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</si>
  <si>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</si>
  <si>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</si>
  <si>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</si>
  <si>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</si>
  <si>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</si>
  <si>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</si>
  <si>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</si>
  <si>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</si>
  <si>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</si>
  <si>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</si>
  <si>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</si>
  <si>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</si>
  <si>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</si>
  <si>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</si>
  <si>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</si>
  <si>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</si>
  <si>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</si>
  <si>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</si>
  <si>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</si>
  <si>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</si>
  <si>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</si>
  <si>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</si>
  <si>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</si>
  <si>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</si>
  <si>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</si>
  <si>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</si>
  <si>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</si>
  <si>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</si>
  <si>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</si>
  <si>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</si>
  <si>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</si>
  <si>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</si>
  <si>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</si>
  <si>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</si>
  <si>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</si>
  <si>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</si>
  <si>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</si>
  <si>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</si>
  <si>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</si>
  <si>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</si>
  <si>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</si>
  <si>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</si>
  <si>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</si>
  <si>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</si>
  <si>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</si>
  <si>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</si>
  <si>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</si>
  <si>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</si>
  <si>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</si>
  <si>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</si>
  <si>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</si>
  <si>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</si>
  <si>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</si>
  <si>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</si>
  <si>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</si>
  <si>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</si>
  <si>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</si>
  <si>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</si>
  <si>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</si>
  <si>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</si>
  <si>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</si>
  <si>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</si>
  <si>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</si>
  <si>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</si>
  <si>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</si>
  <si>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</si>
  <si>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</si>
  <si>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</si>
  <si>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</si>
  <si>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</si>
  <si>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</si>
  <si>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</si>
  <si>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</si>
  <si>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</si>
  <si>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</si>
  <si>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</si>
  <si>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</si>
  <si>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</si>
  <si>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</si>
  <si>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</si>
  <si>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</si>
  <si>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</si>
  <si>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</si>
  <si>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</si>
  <si>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</si>
  <si>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</si>
  <si>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</si>
  <si>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</si>
  <si>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</si>
  <si>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</si>
  <si>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</si>
  <si>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</si>
  <si>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</si>
  <si>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</si>
  <si>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</si>
  <si>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</si>
  <si>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</si>
  <si>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</si>
  <si>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</si>
  <si>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</si>
  <si>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</si>
  <si>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</si>
  <si>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</si>
  <si>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</si>
  <si>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</si>
  <si>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</si>
  <si>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</si>
  <si>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</si>
  <si>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</si>
  <si>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</si>
  <si>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</si>
  <si>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</si>
  <si>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</si>
  <si>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</si>
  <si>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</si>
  <si>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</si>
  <si>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</si>
  <si>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</si>
  <si>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</si>
  <si>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</si>
  <si>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</si>
  <si>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</si>
  <si>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</si>
  <si>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</si>
  <si>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</si>
  <si>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</si>
  <si>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</si>
  <si>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</si>
  <si>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</si>
  <si>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</si>
  <si>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</si>
  <si>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</si>
  <si>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</si>
  <si>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</si>
  <si>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</si>
  <si>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</si>
  <si>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</si>
  <si>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</si>
  <si>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</si>
  <si>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</si>
  <si>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</si>
  <si>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</si>
  <si>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</si>
  <si>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</si>
  <si>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</si>
  <si>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</si>
  <si>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</si>
  <si>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</si>
  <si>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</si>
  <si>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</si>
  <si>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</si>
  <si>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</si>
  <si>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</si>
  <si>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</si>
  <si>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</si>
  <si>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</si>
  <si>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</si>
  <si>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</si>
  <si>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</si>
  <si>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</si>
  <si>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</si>
  <si>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</si>
  <si>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</si>
  <si>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</si>
  <si>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</si>
  <si>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</si>
  <si>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</si>
  <si>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</si>
  <si>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</si>
  <si>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</si>
  <si>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</si>
  <si>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</si>
  <si>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</si>
  <si>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</si>
  <si>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</si>
  <si>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</si>
  <si>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</si>
  <si>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</si>
  <si>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</si>
  <si>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</si>
  <si>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</si>
  <si>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</si>
  <si>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</si>
  <si>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</si>
  <si>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</si>
  <si>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</si>
  <si>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</si>
  <si>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</si>
  <si>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</si>
  <si>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</si>
  <si>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</si>
  <si>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</si>
  <si>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</si>
  <si>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</si>
  <si>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</si>
  <si>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</si>
  <si>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</si>
  <si>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</si>
  <si>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</si>
  <si>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</si>
  <si>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</si>
  <si>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</si>
  <si>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</si>
  <si>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</si>
  <si>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</si>
  <si>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</si>
  <si>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</si>
  <si>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</si>
  <si>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</si>
  <si>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</si>
  <si>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</si>
  <si>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</si>
  <si>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</si>
  <si>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</si>
  <si>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</si>
  <si>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</si>
  <si>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</si>
  <si>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</si>
  <si>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</si>
  <si>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</si>
  <si>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</si>
  <si>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</si>
  <si>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</si>
  <si>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</si>
  <si>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</si>
  <si>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</si>
  <si>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</si>
  <si>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</si>
  <si>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</si>
  <si>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</si>
  <si>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</si>
  <si>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</si>
  <si>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</si>
  <si>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</si>
  <si>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</si>
  <si>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</si>
  <si>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</si>
  <si>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</si>
  <si>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</si>
  <si>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</si>
  <si>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</si>
  <si>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</si>
  <si>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</si>
  <si>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</si>
  <si>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</si>
  <si>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</si>
  <si>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</si>
  <si>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</si>
  <si>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</si>
  <si>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</si>
  <si>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</si>
  <si>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</si>
  <si>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</si>
  <si>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</si>
  <si>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</si>
  <si>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</si>
  <si>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</si>
  <si>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</si>
  <si>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</si>
  <si>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</si>
  <si>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</si>
  <si>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</si>
  <si>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</si>
  <si>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</si>
  <si>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</si>
  <si>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</si>
  <si>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</si>
  <si>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</si>
  <si>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</si>
  <si>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</si>
  <si>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</si>
  <si>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</si>
  <si>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</si>
  <si>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</si>
  <si>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</si>
  <si>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</si>
  <si>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</si>
  <si>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</si>
  <si>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</si>
  <si>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</si>
  <si>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</si>
  <si>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</si>
  <si>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</si>
  <si>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</si>
  <si>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</si>
  <si>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</si>
  <si>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</si>
  <si>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</si>
  <si>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</si>
  <si>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</si>
  <si>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</si>
  <si>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</si>
  <si>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</si>
  <si>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</si>
  <si>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</si>
  <si>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</si>
  <si>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</si>
  <si>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</si>
  <si>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</si>
  <si>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</si>
  <si>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</si>
  <si>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</si>
  <si>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</si>
  <si>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</si>
  <si>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</si>
  <si>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</si>
  <si>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</si>
  <si>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</si>
  <si>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</si>
  <si>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</si>
  <si>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</si>
  <si>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</si>
  <si>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</si>
  <si>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</si>
  <si>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</si>
  <si>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</si>
  <si>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</si>
  <si>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</si>
  <si>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</si>
  <si>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</si>
  <si>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</si>
  <si>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其他小型水库移民扶助基金安排的支出</t>
  </si>
  <si>
    <t xml:space="preserve">    小型水库移民扶助基金对应专项债务收入安排的支出</t>
  </si>
  <si>
    <t xml:space="preserve">      其他小型水库移民扶助基金对应专项债务收入安排的支出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</si>
  <si>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</si>
  <si>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</si>
  <si>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</si>
  <si>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</si>
  <si>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</si>
  <si>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</si>
  <si>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</si>
  <si>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</si>
  <si>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</si>
  <si>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</si>
  <si>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</si>
  <si>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</si>
  <si>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</si>
  <si>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</si>
  <si>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</si>
  <si>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</si>
  <si>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</si>
  <si>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</si>
  <si>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</si>
  <si>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</si>
  <si>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</si>
  <si>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</si>
  <si>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</si>
  <si>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</si>
  <si>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</si>
  <si>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</si>
  <si>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</si>
  <si>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</si>
  <si>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</si>
  <si>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</si>
  <si>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</si>
  <si>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</si>
  <si>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</si>
  <si>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</si>
  <si>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</si>
  <si>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</si>
  <si>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</si>
  <si>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</si>
  <si>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</si>
  <si>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</si>
  <si>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</si>
  <si>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</si>
  <si>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</si>
  <si>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</si>
  <si>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</si>
  <si>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</si>
  <si>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</si>
  <si>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</si>
  <si>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</si>
  <si>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</si>
  <si>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</si>
  <si>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</si>
  <si>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</si>
  <si>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</si>
  <si>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</si>
  <si>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</si>
  <si>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</si>
  <si>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</si>
  <si>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</si>
  <si>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</si>
  <si>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</si>
  <si>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</si>
  <si>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</si>
  <si>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</si>
  <si>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</si>
  <si>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</si>
  <si>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</si>
  <si>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</si>
  <si>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</si>
  <si>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</si>
  <si>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</si>
  <si>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</si>
  <si>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</si>
  <si>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</si>
  <si>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</si>
  <si>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</si>
  <si>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</si>
  <si>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</si>
  <si>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</si>
  <si>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</si>
  <si>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</si>
  <si>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</si>
  <si>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</si>
  <si>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</si>
  <si>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</si>
  <si>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</si>
  <si>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</si>
  <si>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</si>
  <si>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</si>
  <si>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</si>
  <si>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</si>
  <si>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</si>
  <si>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</si>
  <si>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</si>
  <si>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</si>
  <si>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</si>
  <si>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</si>
  <si>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</si>
  <si>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</si>
  <si>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</si>
  <si>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</si>
  <si>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</si>
  <si>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</si>
  <si>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</si>
  <si>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</si>
  <si>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</si>
  <si>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</si>
  <si>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</si>
  <si>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</si>
  <si>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</si>
  <si>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</si>
  <si>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</si>
  <si>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</si>
  <si>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</si>
  <si>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</si>
  <si>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</si>
  <si>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</si>
  <si>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</si>
  <si>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</si>
  <si>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</si>
  <si>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</si>
  <si>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</si>
  <si>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</si>
  <si>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</si>
  <si>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</si>
  <si>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</si>
  <si>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</si>
  <si>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</si>
  <si>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国有资本经营预算支出:</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</si>
  <si>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</si>
  <si>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</si>
  <si>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</si>
  <si>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</si>
  <si>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</si>
  <si>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</si>
  <si>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</si>
  <si>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</si>
  <si>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</si>
  <si>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</si>
  <si>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</si>
  <si>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</si>
  <si>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</si>
  <si>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</si>
  <si>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</si>
  <si>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</si>
  <si>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</si>
  <si>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</si>
  <si>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</si>
  <si>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</si>
  <si>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</si>
  <si>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</si>
  <si>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</si>
  <si>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</si>
  <si>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</si>
  <si>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</si>
  <si>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</si>
  <si>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 xml:space="preserve">  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</si>
  <si>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</si>
  <si>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</si>
  <si>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</si>
  <si>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</si>
  <si>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</si>
  <si>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</si>
  <si>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</si>
  <si>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</si>
  <si>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</si>
  <si>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</si>
  <si>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国家电影事业发展专项资金债务还本支出</t>
  </si>
  <si>
    <t xml:space="preserve">      国有土地使用权出让金债务还本支出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</si>
  <si>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</si>
  <si>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</si>
  <si>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</si>
  <si>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</si>
  <si>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</si>
  <si>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</si>
  <si>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</si>
  <si>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</si>
  <si>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</si>
  <si>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</si>
  <si>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</si>
  <si>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</si>
  <si>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 xml:space="preserve">    抗疫特别国债还本支出</t>
  </si>
  <si>
    <t>附表6</t>
  </si>
  <si>
    <t>2024年五指山市政府专项预留情况表</t>
  </si>
  <si>
    <t>预算单位</t>
  </si>
  <si>
    <t>2023年</t>
  </si>
  <si>
    <t>2024年</t>
  </si>
  <si>
    <t>2024年调整预算数</t>
  </si>
  <si>
    <t>与年初预算数对比情况</t>
  </si>
  <si>
    <t>小计</t>
  </si>
  <si>
    <t>市本级</t>
  </si>
  <si>
    <t>补助乡镇</t>
  </si>
  <si>
    <t>增减%</t>
  </si>
  <si>
    <t>支出合计</t>
  </si>
  <si>
    <t>（一）文化旅游体育与传媒</t>
  </si>
  <si>
    <t>财政公共</t>
  </si>
  <si>
    <t>宣传和旅游文化体育发展专项</t>
  </si>
  <si>
    <t>2079999--其他文化体育与传媒支出</t>
  </si>
  <si>
    <t>其中，含三月三活动经费300万元。</t>
  </si>
  <si>
    <t>（二）农林水</t>
  </si>
  <si>
    <t>农户小额贷款贴息资金</t>
  </si>
  <si>
    <t>2130122-农业生产支持补贴</t>
  </si>
  <si>
    <t>扶贫小额信贷贷款贴息（担保）</t>
  </si>
  <si>
    <t>农民增收专项资金</t>
  </si>
  <si>
    <t>2130505-生产发展</t>
  </si>
  <si>
    <t>扶贫市财配套</t>
  </si>
  <si>
    <t>2130599-其他巩固脱贫衔接乡村振兴支出、2130505-生产发展</t>
  </si>
  <si>
    <t>2130599-其他巩固脱贫衔接乡村振兴支出1431.12万元、2130505-生产发展188.88万元</t>
  </si>
  <si>
    <t>（三）城乡社区</t>
  </si>
  <si>
    <t>三城联创</t>
  </si>
  <si>
    <t>（四）预备费</t>
  </si>
  <si>
    <t>227-预备费</t>
  </si>
  <si>
    <t>根据《预算法》安排，主要用于当年预算执行中因自然灾害等突发事件处理、新的政策性因素和其他难以预见原因而需要增加的支出。约占市级财政公共预算总支出的1%。</t>
  </si>
  <si>
    <t>（五）其他支出</t>
  </si>
  <si>
    <t>预留基本支出</t>
  </si>
  <si>
    <t>22902-年初预留</t>
  </si>
  <si>
    <t>重点项目支出</t>
  </si>
  <si>
    <t>土地开发（征地拆迁预留）</t>
  </si>
  <si>
    <t>2120801-征地和拆迁补偿支出、2121001-征地和拆迁补偿支出</t>
  </si>
  <si>
    <t>2120801-征地和拆迁补偿支出（403万元、6033万元）、2121001-征地和拆迁补偿支出（120万元、180万元），21211-农业土地开发资金安排的支出78万。合计7114万元。</t>
  </si>
  <si>
    <t>国家公园生态搬迁</t>
  </si>
  <si>
    <t>失地农民社会保险统筹金</t>
  </si>
  <si>
    <t>2120805-补助被征地农民支出</t>
  </si>
  <si>
    <t>支出功能分类科目调剂指标明细表</t>
  </si>
  <si>
    <t>调剂前</t>
  </si>
  <si>
    <t>调剂后</t>
  </si>
  <si>
    <t>单位名称</t>
  </si>
  <si>
    <t>预算项目名称</t>
  </si>
  <si>
    <t>原文号</t>
  </si>
  <si>
    <t>支出功能分类</t>
  </si>
  <si>
    <t>支出经济分类</t>
  </si>
  <si>
    <t>当前可用余额数（元）</t>
  </si>
  <si>
    <t>调剂数（元）</t>
  </si>
  <si>
    <t>本次调剂文号</t>
  </si>
  <si>
    <t>601001-五指山市通什镇政府</t>
  </si>
  <si>
    <t>46900124T000001389331-WZSJS-2023-56征地补偿款</t>
  </si>
  <si>
    <t>五财预〔2024〕147 号</t>
  </si>
  <si>
    <t>2120801-征地和拆迁补偿支出</t>
  </si>
  <si>
    <t>50305-土地征迁补偿和安置支出</t>
  </si>
  <si>
    <t>五财预〔2024〕645号</t>
  </si>
  <si>
    <t>2111001-征地和拆迁补偿支出</t>
  </si>
  <si>
    <t>305001-五指山市科技和工业信息化局</t>
  </si>
  <si>
    <t>46900124T000001340405-冻干厂项目土地平整经费</t>
  </si>
  <si>
    <t>2024年预算大本</t>
  </si>
  <si>
    <t>21211-农业土地开发资金安排的支出</t>
  </si>
  <si>
    <t>50205-委托业务费</t>
  </si>
  <si>
    <t>2200112-土地资源储备支出</t>
  </si>
  <si>
    <t>311001-五指山市自然资源和规划局</t>
  </si>
  <si>
    <t>46900123T000001095823-耕地占用税及印花税</t>
  </si>
  <si>
    <t>50201-办公经费</t>
  </si>
  <si>
    <t>2200104-自然资源规划及管理</t>
  </si>
  <si>
    <t>46900124T000001383407-华兴公司土地补偿经费</t>
  </si>
  <si>
    <t>五财建[2024]113号</t>
  </si>
  <si>
    <t>2129999-其他城乡社区支出</t>
  </si>
  <si>
    <t>308001-五指山市住房保障服务中心</t>
  </si>
  <si>
    <t>46900124T000001401522-WZSJS-2023-4-1地块（嘉佳幼儿园扩建项目）征地补偿款</t>
  </si>
  <si>
    <t>五财预〔2024〕216 号</t>
  </si>
  <si>
    <t>702001-五指山市城市建设投资有限公司本级</t>
  </si>
  <si>
    <t>46900122T000000722131-三月三大道道路及景观改造工程(福安桥至南圣路口)二期</t>
  </si>
  <si>
    <t>2120803-城市建设支出</t>
  </si>
  <si>
    <t>302001-五指山市交通运输局</t>
  </si>
  <si>
    <t>46900124T000001345209-微公交运营亏损补贴</t>
  </si>
  <si>
    <t>50701-费用补贴</t>
  </si>
  <si>
    <t>2149901-公共交通运营补助</t>
  </si>
  <si>
    <t>602001-五指山市南圣镇政府</t>
  </si>
  <si>
    <t>46900124T000001389326-WZSJS-2021-1-3-A征地补偿款</t>
  </si>
  <si>
    <t>五财预〔2024〕145 号</t>
  </si>
</sst>
</file>

<file path=xl/styles.xml><?xml version="1.0" encoding="utf-8"?>
<styleSheet xmlns="http://schemas.openxmlformats.org/spreadsheetml/2006/main">
  <numFmts count="16">
    <numFmt numFmtId="176" formatCode="#,##0.00_);[Red]\(#,##0.00\)"/>
    <numFmt numFmtId="177" formatCode="#,##0.00_ "/>
    <numFmt numFmtId="178" formatCode="0.00_);[Red]\(0.00\)"/>
    <numFmt numFmtId="179"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80" formatCode="#,##0.00_ ;[Red]\-#,##0.00\ "/>
    <numFmt numFmtId="181" formatCode="0.00_ "/>
    <numFmt numFmtId="182" formatCode="#,##0;[Red]#,##0"/>
    <numFmt numFmtId="183" formatCode="0.0_ "/>
    <numFmt numFmtId="184" formatCode="#0.00%"/>
    <numFmt numFmtId="185" formatCode="#,##0_ "/>
    <numFmt numFmtId="186" formatCode="#,##0.0_ "/>
    <numFmt numFmtId="187" formatCode="#,##0.0"/>
  </numFmts>
  <fonts count="75">
    <font>
      <sz val="11"/>
      <color indexed="8"/>
      <name val="宋体"/>
      <charset val="1"/>
      <scheme val="minor"/>
    </font>
    <font>
      <sz val="12"/>
      <name val="宋体"/>
      <charset val="134"/>
    </font>
    <font>
      <b/>
      <sz val="18"/>
      <name val="宋体"/>
      <charset val="134"/>
    </font>
    <font>
      <b/>
      <sz val="11"/>
      <name val="宋体"/>
      <charset val="134"/>
    </font>
    <font>
      <sz val="11"/>
      <color rgb="FF000000"/>
      <name val="宋体"/>
      <charset val="134"/>
    </font>
    <font>
      <sz val="11"/>
      <name val="宋体"/>
      <charset val="134"/>
    </font>
    <font>
      <sz val="10"/>
      <name val="宋体"/>
      <charset val="134"/>
    </font>
    <font>
      <sz val="9"/>
      <name val="宋体"/>
      <charset val="134"/>
    </font>
    <font>
      <b/>
      <sz val="24"/>
      <name val="黑体"/>
      <charset val="134"/>
    </font>
    <font>
      <b/>
      <sz val="10"/>
      <name val="黑体"/>
      <charset val="134"/>
    </font>
    <font>
      <b/>
      <sz val="11"/>
      <name val="黑体"/>
      <charset val="134"/>
    </font>
    <font>
      <sz val="10"/>
      <name val="黑体"/>
      <charset val="134"/>
    </font>
    <font>
      <b/>
      <sz val="10"/>
      <name val="宋体"/>
      <charset val="134"/>
    </font>
    <font>
      <sz val="11"/>
      <name val="宋体"/>
      <charset val="1"/>
      <scheme val="minor"/>
    </font>
    <font>
      <sz val="9"/>
      <name val="Hiragino Sans GB"/>
      <charset val="134"/>
    </font>
    <font>
      <sz val="9"/>
      <name val="simhei"/>
      <charset val="134"/>
    </font>
    <font>
      <b/>
      <sz val="16"/>
      <name val="黑体"/>
      <charset val="134"/>
    </font>
    <font>
      <sz val="11"/>
      <name val="黑体"/>
      <charset val="134"/>
    </font>
    <font>
      <sz val="11"/>
      <name val="SimSun"/>
      <charset val="134"/>
    </font>
    <font>
      <b/>
      <sz val="11"/>
      <name val="SimSun"/>
      <charset val="134"/>
    </font>
    <font>
      <sz val="11"/>
      <color rgb="FFFF0000"/>
      <name val="宋体"/>
      <charset val="134"/>
    </font>
    <font>
      <sz val="14"/>
      <name val="宋体"/>
      <charset val="134"/>
    </font>
    <font>
      <sz val="10"/>
      <name val="Times New Roman"/>
      <charset val="0"/>
    </font>
    <font>
      <sz val="26"/>
      <name val="黑体"/>
      <charset val="134"/>
    </font>
    <font>
      <b/>
      <sz val="14"/>
      <name val="宋体"/>
      <charset val="134"/>
    </font>
    <font>
      <b/>
      <sz val="14"/>
      <name val="宋体"/>
      <charset val="134"/>
      <scheme val="minor"/>
    </font>
    <font>
      <b/>
      <sz val="12"/>
      <name val="宋体"/>
      <charset val="134"/>
    </font>
    <font>
      <sz val="12"/>
      <name val="仿宋"/>
      <charset val="134"/>
    </font>
    <font>
      <sz val="12"/>
      <color indexed="8"/>
      <name val="仿宋"/>
      <charset val="1"/>
    </font>
    <font>
      <sz val="12"/>
      <color rgb="FF000000"/>
      <name val="仿宋"/>
      <charset val="134"/>
    </font>
    <font>
      <sz val="14"/>
      <name val="宋体"/>
      <charset val="134"/>
      <scheme val="minor"/>
    </font>
    <font>
      <sz val="14"/>
      <name val="仿宋"/>
      <charset val="134"/>
    </font>
    <font>
      <b/>
      <sz val="12"/>
      <name val="宋体"/>
      <charset val="134"/>
      <scheme val="minor"/>
    </font>
    <font>
      <sz val="14"/>
      <name val="Times New Roman"/>
      <charset val="0"/>
    </font>
    <font>
      <sz val="11"/>
      <color theme="1"/>
      <name val="宋体"/>
      <charset val="1"/>
      <scheme val="minor"/>
    </font>
    <font>
      <sz val="12"/>
      <name val="黑体"/>
      <charset val="134"/>
    </font>
    <font>
      <sz val="11"/>
      <color rgb="FFFFFFFF"/>
      <name val="宋体"/>
      <charset val="134"/>
    </font>
    <font>
      <sz val="11"/>
      <color theme="1"/>
      <name val="宋体"/>
      <charset val="134"/>
    </font>
    <font>
      <b/>
      <sz val="9"/>
      <color theme="1"/>
      <name val="宋体"/>
      <charset val="134"/>
    </font>
    <font>
      <b/>
      <sz val="9"/>
      <color rgb="FF000000"/>
      <name val="宋体"/>
      <charset val="134"/>
    </font>
    <font>
      <sz val="9"/>
      <color theme="1"/>
      <name val="宋体"/>
      <charset val="134"/>
    </font>
    <font>
      <b/>
      <sz val="11"/>
      <color rgb="FF000000"/>
      <name val="宋体"/>
      <charset val="134"/>
    </font>
    <font>
      <sz val="11"/>
      <color rgb="FFFF0000"/>
      <name val="宋体"/>
      <charset val="1"/>
      <scheme val="minor"/>
    </font>
    <font>
      <sz val="9"/>
      <color rgb="FFFF0000"/>
      <name val="Hiragino Sans GB"/>
      <charset val="134"/>
    </font>
    <font>
      <b/>
      <sz val="16"/>
      <color rgb="FFFF0000"/>
      <name val="黑体"/>
      <charset val="134"/>
    </font>
    <font>
      <b/>
      <sz val="11"/>
      <color rgb="FFFF0000"/>
      <name val="宋体"/>
      <charset val="134"/>
    </font>
    <font>
      <b/>
      <sz val="9"/>
      <name val="宋体"/>
      <charset val="134"/>
    </font>
    <font>
      <b/>
      <sz val="11"/>
      <color theme="1"/>
      <name val="宋体"/>
      <charset val="134"/>
    </font>
    <font>
      <b/>
      <sz val="11"/>
      <color theme="1"/>
      <name val="SimSun"/>
      <charset val="134"/>
    </font>
    <font>
      <sz val="11"/>
      <color theme="1"/>
      <name val="SimSun"/>
      <charset val="134"/>
    </font>
    <font>
      <b/>
      <sz val="9"/>
      <color theme="1"/>
      <name val="Hiragino Sans GB"/>
      <charset val="134"/>
    </font>
    <font>
      <sz val="16"/>
      <name val="宋体"/>
      <charset val="134"/>
    </font>
    <font>
      <sz val="36"/>
      <name val="黑体"/>
      <charset val="134"/>
    </font>
    <font>
      <sz val="24"/>
      <name val="黑体"/>
      <charset val="134"/>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8">
    <fill>
      <patternFill patternType="none"/>
    </fill>
    <fill>
      <patternFill patternType="gray125"/>
    </fill>
    <fill>
      <patternFill patternType="solid">
        <fgColor rgb="FFFFFF00"/>
        <bgColor indexed="64"/>
      </patternFill>
    </fill>
    <fill>
      <patternFill patternType="solid">
        <fgColor rgb="FFEFF2F7"/>
        <bgColor rgb="FFEFF2F7"/>
      </patternFill>
    </fill>
    <fill>
      <patternFill patternType="solid">
        <fgColor rgb="FFFFFEA3"/>
        <bgColor indexed="64"/>
      </patternFill>
    </fill>
    <fill>
      <patternFill patternType="solid">
        <fgColor theme="5" tint="0.8"/>
        <bgColor indexed="64"/>
      </patternFill>
    </fill>
    <fill>
      <patternFill patternType="solid">
        <fgColor theme="4" tint="0.6"/>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5"/>
      </left>
      <right style="thin">
        <color theme="0" tint="-0.35"/>
      </right>
      <top style="thin">
        <color theme="0" tint="-0.35"/>
      </top>
      <bottom style="thin">
        <color theme="0" tint="-0.35"/>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bottom style="thin">
        <color auto="1"/>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FFFFFF"/>
      </left>
      <right/>
      <top/>
      <bottom/>
      <diagonal/>
    </border>
    <border>
      <left style="thin">
        <color theme="0" tint="-0.35"/>
      </left>
      <right style="thin">
        <color theme="0" tint="-0.35"/>
      </right>
      <top style="thin">
        <color theme="0" tint="-0.35"/>
      </top>
      <bottom/>
      <diagonal/>
    </border>
    <border>
      <left style="thin">
        <color rgb="FFC2C3C4"/>
      </left>
      <right/>
      <top style="thin">
        <color rgb="FFC2C3C4"/>
      </top>
      <bottom style="thin">
        <color rgb="FFC2C3C4"/>
      </bottom>
      <diagonal/>
    </border>
    <border>
      <left/>
      <right style="thin">
        <color theme="0" tint="-0.35"/>
      </right>
      <top style="thin">
        <color theme="0" tint="-0.35"/>
      </top>
      <bottom style="thin">
        <color theme="0" tint="-0.35"/>
      </bottom>
      <diagonal/>
    </border>
    <border>
      <left style="thin">
        <color theme="0" tint="-0.35"/>
      </left>
      <right style="thin">
        <color theme="0" tint="-0.35"/>
      </right>
      <top/>
      <bottom style="thin">
        <color theme="0" tint="-0.35"/>
      </bottom>
      <diagonal/>
    </border>
    <border>
      <left/>
      <right style="thin">
        <color theme="0" tint="-0.35"/>
      </right>
      <top/>
      <bottom style="thin">
        <color theme="0" tint="-0.35"/>
      </bottom>
      <diagonal/>
    </border>
    <border>
      <left style="thin">
        <color theme="0" tint="-0.35"/>
      </left>
      <right/>
      <top/>
      <bottom/>
      <diagonal/>
    </border>
    <border>
      <left style="thin">
        <color theme="0" tint="-0.35"/>
      </left>
      <right/>
      <top style="thin">
        <color rgb="FFFFFFFF"/>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5">
    <xf numFmtId="0" fontId="0" fillId="0" borderId="0">
      <alignment vertical="center"/>
    </xf>
    <xf numFmtId="42" fontId="58" fillId="0" borderId="0" applyFont="0" applyFill="0" applyBorder="0" applyAlignment="0" applyProtection="0">
      <alignment vertical="center"/>
    </xf>
    <xf numFmtId="0" fontId="56" fillId="29" borderId="0" applyNumberFormat="0" applyBorder="0" applyAlignment="0" applyProtection="0">
      <alignment vertical="center"/>
    </xf>
    <xf numFmtId="0" fontId="70" fillId="26" borderId="36" applyNumberFormat="0" applyAlignment="0" applyProtection="0">
      <alignment vertical="center"/>
    </xf>
    <xf numFmtId="44" fontId="58" fillId="0" borderId="0" applyFont="0" applyFill="0" applyBorder="0" applyAlignment="0" applyProtection="0">
      <alignment vertical="center"/>
    </xf>
    <xf numFmtId="41" fontId="58" fillId="0" borderId="0" applyFont="0" applyFill="0" applyBorder="0" applyAlignment="0" applyProtection="0">
      <alignment vertical="center"/>
    </xf>
    <xf numFmtId="0" fontId="56" fillId="13" borderId="0" applyNumberFormat="0" applyBorder="0" applyAlignment="0" applyProtection="0">
      <alignment vertical="center"/>
    </xf>
    <xf numFmtId="0" fontId="59" fillId="12" borderId="0" applyNumberFormat="0" applyBorder="0" applyAlignment="0" applyProtection="0">
      <alignment vertical="center"/>
    </xf>
    <xf numFmtId="43" fontId="58" fillId="0" borderId="0" applyFont="0" applyFill="0" applyBorder="0" applyAlignment="0" applyProtection="0">
      <alignment vertical="center"/>
    </xf>
    <xf numFmtId="0" fontId="64" fillId="23" borderId="0" applyNumberFormat="0" applyBorder="0" applyAlignment="0" applyProtection="0">
      <alignment vertical="center"/>
    </xf>
    <xf numFmtId="0" fontId="68" fillId="0" borderId="0" applyNumberFormat="0" applyFill="0" applyBorder="0" applyAlignment="0" applyProtection="0">
      <alignment vertical="center"/>
    </xf>
    <xf numFmtId="9" fontId="58" fillId="0" borderId="0" applyFont="0" applyFill="0" applyBorder="0" applyAlignment="0" applyProtection="0">
      <alignment vertical="center"/>
    </xf>
    <xf numFmtId="0" fontId="62" fillId="0" borderId="0" applyNumberFormat="0" applyFill="0" applyBorder="0" applyAlignment="0" applyProtection="0">
      <alignment vertical="center"/>
    </xf>
    <xf numFmtId="0" fontId="58" fillId="20" borderId="33" applyNumberFormat="0" applyFont="0" applyAlignment="0" applyProtection="0">
      <alignment vertical="center"/>
    </xf>
    <xf numFmtId="0" fontId="64" fillId="32" borderId="0" applyNumberFormat="0" applyBorder="0" applyAlignment="0" applyProtection="0">
      <alignment vertical="center"/>
    </xf>
    <xf numFmtId="0" fontId="6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 fillId="0" borderId="0"/>
    <xf numFmtId="0" fontId="60" fillId="0" borderId="0" applyNumberFormat="0" applyFill="0" applyBorder="0" applyAlignment="0" applyProtection="0">
      <alignment vertical="center"/>
    </xf>
    <xf numFmtId="0" fontId="7" fillId="0" borderId="0">
      <alignment vertical="center"/>
    </xf>
    <xf numFmtId="0" fontId="65" fillId="0" borderId="31" applyNumberFormat="0" applyFill="0" applyAlignment="0" applyProtection="0">
      <alignment vertical="center"/>
    </xf>
    <xf numFmtId="0" fontId="7" fillId="0" borderId="0">
      <alignment vertical="center"/>
    </xf>
    <xf numFmtId="0" fontId="57" fillId="0" borderId="31" applyNumberFormat="0" applyFill="0" applyAlignment="0" applyProtection="0">
      <alignment vertical="center"/>
    </xf>
    <xf numFmtId="0" fontId="64" fillId="27" borderId="0" applyNumberFormat="0" applyBorder="0" applyAlignment="0" applyProtection="0">
      <alignment vertical="center"/>
    </xf>
    <xf numFmtId="0" fontId="61" fillId="0" borderId="35" applyNumberFormat="0" applyFill="0" applyAlignment="0" applyProtection="0">
      <alignment vertical="center"/>
    </xf>
    <xf numFmtId="0" fontId="1" fillId="0" borderId="0"/>
    <xf numFmtId="0" fontId="64" fillId="28" borderId="0" applyNumberFormat="0" applyBorder="0" applyAlignment="0" applyProtection="0">
      <alignment vertical="center"/>
    </xf>
    <xf numFmtId="0" fontId="63" fillId="15" borderId="32" applyNumberFormat="0" applyAlignment="0" applyProtection="0">
      <alignment vertical="center"/>
    </xf>
    <xf numFmtId="0" fontId="7" fillId="0" borderId="0">
      <alignment vertical="center"/>
    </xf>
    <xf numFmtId="0" fontId="73" fillId="15" borderId="36" applyNumberFormat="0" applyAlignment="0" applyProtection="0">
      <alignment vertical="center"/>
    </xf>
    <xf numFmtId="0" fontId="55" fillId="7" borderId="30" applyNumberFormat="0" applyAlignment="0" applyProtection="0">
      <alignment vertical="center"/>
    </xf>
    <xf numFmtId="0" fontId="56" fillId="30" borderId="0" applyNumberFormat="0" applyBorder="0" applyAlignment="0" applyProtection="0">
      <alignment vertical="center"/>
    </xf>
    <xf numFmtId="0" fontId="64" fillId="16" borderId="0" applyNumberFormat="0" applyBorder="0" applyAlignment="0" applyProtection="0">
      <alignment vertical="center"/>
    </xf>
    <xf numFmtId="0" fontId="72" fillId="0" borderId="37" applyNumberFormat="0" applyFill="0" applyAlignment="0" applyProtection="0">
      <alignment vertical="center"/>
    </xf>
    <xf numFmtId="0" fontId="66" fillId="0" borderId="34" applyNumberFormat="0" applyFill="0" applyAlignment="0" applyProtection="0">
      <alignment vertical="center"/>
    </xf>
    <xf numFmtId="0" fontId="71" fillId="31" borderId="0" applyNumberFormat="0" applyBorder="0" applyAlignment="0" applyProtection="0">
      <alignment vertical="center"/>
    </xf>
    <xf numFmtId="0" fontId="69" fillId="24" borderId="0" applyNumberFormat="0" applyBorder="0" applyAlignment="0" applyProtection="0">
      <alignment vertical="center"/>
    </xf>
    <xf numFmtId="0" fontId="56" fillId="36" borderId="0" applyNumberFormat="0" applyBorder="0" applyAlignment="0" applyProtection="0">
      <alignment vertical="center"/>
    </xf>
    <xf numFmtId="0" fontId="64" fillId="18" borderId="0" applyNumberFormat="0" applyBorder="0" applyAlignment="0" applyProtection="0">
      <alignment vertical="center"/>
    </xf>
    <xf numFmtId="0" fontId="56" fillId="34" borderId="0" applyNumberFormat="0" applyBorder="0" applyAlignment="0" applyProtection="0">
      <alignment vertical="center"/>
    </xf>
    <xf numFmtId="0" fontId="56" fillId="10" borderId="0" applyNumberFormat="0" applyBorder="0" applyAlignment="0" applyProtection="0">
      <alignment vertical="center"/>
    </xf>
    <xf numFmtId="0" fontId="56" fillId="37" borderId="0" applyNumberFormat="0" applyBorder="0" applyAlignment="0" applyProtection="0">
      <alignment vertical="center"/>
    </xf>
    <xf numFmtId="0" fontId="56" fillId="8" borderId="0" applyNumberFormat="0" applyBorder="0" applyAlignment="0" applyProtection="0">
      <alignment vertical="center"/>
    </xf>
    <xf numFmtId="0" fontId="64" fillId="21" borderId="0" applyNumberFormat="0" applyBorder="0" applyAlignment="0" applyProtection="0">
      <alignment vertical="center"/>
    </xf>
    <xf numFmtId="0" fontId="64" fillId="19" borderId="0" applyNumberFormat="0" applyBorder="0" applyAlignment="0" applyProtection="0">
      <alignment vertical="center"/>
    </xf>
    <xf numFmtId="0" fontId="1" fillId="0" borderId="0">
      <alignment vertical="center"/>
    </xf>
    <xf numFmtId="0" fontId="56" fillId="35" borderId="0" applyNumberFormat="0" applyBorder="0" applyAlignment="0" applyProtection="0">
      <alignment vertical="center"/>
    </xf>
    <xf numFmtId="0" fontId="56" fillId="11" borderId="0" applyNumberFormat="0" applyBorder="0" applyAlignment="0" applyProtection="0">
      <alignment vertical="center"/>
    </xf>
    <xf numFmtId="0" fontId="1" fillId="0" borderId="0">
      <alignment vertical="center"/>
    </xf>
    <xf numFmtId="0" fontId="64" fillId="17" borderId="0" applyNumberFormat="0" applyBorder="0" applyAlignment="0" applyProtection="0">
      <alignment vertical="center"/>
    </xf>
    <xf numFmtId="0" fontId="56" fillId="9" borderId="0" applyNumberFormat="0" applyBorder="0" applyAlignment="0" applyProtection="0">
      <alignment vertical="center"/>
    </xf>
    <xf numFmtId="0" fontId="1" fillId="0" borderId="0">
      <alignment vertical="center"/>
    </xf>
    <xf numFmtId="0" fontId="64" fillId="33" borderId="0" applyNumberFormat="0" applyBorder="0" applyAlignment="0" applyProtection="0">
      <alignment vertical="center"/>
    </xf>
    <xf numFmtId="0" fontId="1" fillId="0" borderId="0">
      <alignment vertical="center"/>
    </xf>
    <xf numFmtId="0" fontId="64" fillId="22" borderId="0" applyNumberFormat="0" applyBorder="0" applyAlignment="0" applyProtection="0">
      <alignment vertical="center"/>
    </xf>
    <xf numFmtId="0" fontId="56" fillId="14" borderId="0" applyNumberFormat="0" applyBorder="0" applyAlignment="0" applyProtection="0">
      <alignment vertical="center"/>
    </xf>
    <xf numFmtId="0" fontId="64" fillId="25" borderId="0" applyNumberFormat="0" applyBorder="0" applyAlignment="0" applyProtection="0">
      <alignment vertical="center"/>
    </xf>
    <xf numFmtId="0" fontId="1" fillId="0" borderId="0"/>
    <xf numFmtId="0" fontId="7" fillId="0" borderId="0">
      <alignment vertical="center"/>
    </xf>
    <xf numFmtId="0" fontId="1" fillId="0" borderId="0">
      <alignment vertical="center"/>
    </xf>
    <xf numFmtId="0" fontId="7" fillId="0" borderId="0">
      <alignment vertical="center"/>
    </xf>
    <xf numFmtId="0" fontId="7" fillId="0" borderId="0">
      <alignment vertical="center"/>
    </xf>
    <xf numFmtId="0" fontId="1" fillId="0" borderId="0"/>
    <xf numFmtId="0" fontId="1" fillId="0" borderId="0"/>
    <xf numFmtId="0" fontId="1" fillId="0" borderId="0">
      <alignment vertical="center"/>
    </xf>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xf numFmtId="0" fontId="7" fillId="0" borderId="0">
      <alignment vertical="center"/>
    </xf>
    <xf numFmtId="0" fontId="1" fillId="0" borderId="0">
      <alignment vertical="center"/>
    </xf>
    <xf numFmtId="0" fontId="7" fillId="0" borderId="0"/>
    <xf numFmtId="0" fontId="7" fillId="0" borderId="0"/>
  </cellStyleXfs>
  <cellXfs count="27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4" fontId="4" fillId="0" borderId="2" xfId="0" applyNumberFormat="1" applyFont="1" applyFill="1" applyBorder="1" applyAlignment="1">
      <alignment horizontal="center" vertical="center"/>
    </xf>
    <xf numFmtId="4" fontId="4" fillId="0" borderId="1" xfId="0" applyNumberFormat="1" applyFont="1" applyFill="1" applyBorder="1" applyAlignment="1">
      <alignment horizontal="right" vertical="center"/>
    </xf>
    <xf numFmtId="4" fontId="4" fillId="0" borderId="3" xfId="0" applyNumberFormat="1" applyFont="1" applyFill="1" applyBorder="1" applyAlignment="1">
      <alignment horizontal="center" vertical="center"/>
    </xf>
    <xf numFmtId="0" fontId="4" fillId="0" borderId="1" xfId="0" applyFont="1" applyFill="1" applyBorder="1" applyAlignment="1">
      <alignment vertical="center"/>
    </xf>
    <xf numFmtId="4" fontId="4"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1" xfId="0" applyFont="1" applyFill="1" applyBorder="1" applyAlignment="1">
      <alignment vertical="center"/>
    </xf>
    <xf numFmtId="0" fontId="5" fillId="0" borderId="6" xfId="0" applyFont="1" applyFill="1" applyBorder="1" applyAlignment="1">
      <alignment horizontal="center" vertical="center"/>
    </xf>
    <xf numFmtId="177" fontId="6" fillId="0" borderId="0" xfId="0" applyNumberFormat="1" applyFont="1" applyFill="1" applyBorder="1" applyAlignment="1">
      <alignment horizontal="center" vertical="center" wrapText="1"/>
    </xf>
    <xf numFmtId="0" fontId="7" fillId="0" borderId="0" xfId="0" applyFont="1" applyFill="1" applyBorder="1" applyAlignment="1"/>
    <xf numFmtId="0" fontId="6" fillId="0" borderId="0" xfId="0" applyNumberFormat="1" applyFont="1" applyFill="1" applyBorder="1" applyAlignment="1">
      <alignment horizontal="left" vertical="center" wrapText="1"/>
    </xf>
    <xf numFmtId="177" fontId="6" fillId="0" borderId="0" xfId="0" applyNumberFormat="1" applyFont="1" applyFill="1" applyBorder="1" applyAlignment="1">
      <alignment horizontal="left" vertical="center" wrapText="1"/>
    </xf>
    <xf numFmtId="177"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center" vertical="center" wrapText="1"/>
    </xf>
    <xf numFmtId="0" fontId="8" fillId="0" borderId="0" xfId="58" applyFont="1" applyFill="1" applyBorder="1" applyAlignment="1">
      <alignment horizontal="center" vertical="center"/>
    </xf>
    <xf numFmtId="31" fontId="5" fillId="0" borderId="0" xfId="58" applyNumberFormat="1" applyFont="1" applyFill="1" applyBorder="1" applyAlignment="1">
      <alignment horizontal="left" vertical="center"/>
    </xf>
    <xf numFmtId="31" fontId="6" fillId="0" borderId="0" xfId="58" applyNumberFormat="1" applyFont="1" applyFill="1" applyBorder="1" applyAlignment="1">
      <alignment horizontal="center" vertical="center"/>
    </xf>
    <xf numFmtId="0" fontId="6" fillId="0" borderId="0" xfId="58" applyFont="1" applyFill="1" applyBorder="1" applyAlignment="1">
      <alignment horizontal="center" vertical="center"/>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9" fillId="0" borderId="7" xfId="58" applyFont="1" applyFill="1" applyBorder="1" applyAlignment="1">
      <alignment horizontal="center" vertical="center"/>
    </xf>
    <xf numFmtId="0" fontId="10" fillId="0" borderId="7" xfId="58" applyFont="1" applyFill="1" applyBorder="1" applyAlignment="1">
      <alignment horizontal="center" vertical="center"/>
    </xf>
    <xf numFmtId="177" fontId="11" fillId="0" borderId="7" xfId="58" applyNumberFormat="1" applyFont="1" applyFill="1" applyBorder="1" applyAlignment="1">
      <alignment horizontal="right" vertical="center" wrapText="1"/>
    </xf>
    <xf numFmtId="0" fontId="12" fillId="0" borderId="7" xfId="58" applyFont="1" applyFill="1" applyBorder="1" applyAlignment="1">
      <alignment horizontal="center" vertical="center" wrapText="1"/>
    </xf>
    <xf numFmtId="0" fontId="3" fillId="0" borderId="7" xfId="58" applyFont="1" applyFill="1" applyBorder="1" applyAlignment="1">
      <alignment vertical="center" wrapText="1"/>
    </xf>
    <xf numFmtId="177" fontId="12" fillId="0" borderId="7" xfId="58" applyNumberFormat="1" applyFont="1" applyFill="1" applyBorder="1" applyAlignment="1">
      <alignment horizontal="right" vertical="center" wrapText="1"/>
    </xf>
    <xf numFmtId="0" fontId="6" fillId="0" borderId="7" xfId="58" applyFont="1" applyFill="1" applyBorder="1" applyAlignment="1">
      <alignment horizontal="center" vertical="center" wrapText="1"/>
    </xf>
    <xf numFmtId="0" fontId="5" fillId="0" borderId="7" xfId="58" applyFont="1" applyFill="1" applyBorder="1" applyAlignment="1">
      <alignment horizontal="left" vertical="center" wrapText="1" indent="1"/>
    </xf>
    <xf numFmtId="177" fontId="6" fillId="0" borderId="7" xfId="58" applyNumberFormat="1" applyFont="1" applyFill="1" applyBorder="1" applyAlignment="1">
      <alignment horizontal="right" vertical="center" wrapText="1"/>
    </xf>
    <xf numFmtId="0" fontId="3" fillId="0" borderId="7" xfId="58" applyFont="1" applyFill="1" applyBorder="1" applyAlignment="1">
      <alignment horizontal="justify" vertical="center" wrapText="1"/>
    </xf>
    <xf numFmtId="0" fontId="3" fillId="0" borderId="7" xfId="58" applyFont="1" applyFill="1" applyBorder="1" applyAlignment="1">
      <alignment horizontal="left" vertical="center" wrapText="1" indent="1"/>
    </xf>
    <xf numFmtId="181" fontId="12" fillId="0" borderId="7" xfId="58" applyNumberFormat="1" applyFont="1" applyFill="1" applyBorder="1" applyAlignment="1">
      <alignment horizontal="right" vertical="center" wrapText="1"/>
    </xf>
    <xf numFmtId="179" fontId="6" fillId="0" borderId="0" xfId="58" applyNumberFormat="1" applyFont="1" applyFill="1" applyBorder="1" applyAlignment="1">
      <alignment horizontal="center" vertical="center"/>
    </xf>
    <xf numFmtId="0" fontId="5" fillId="0" borderId="0" xfId="58" applyFont="1" applyFill="1" applyBorder="1" applyAlignment="1">
      <alignment horizontal="right" vertical="center" wrapText="1"/>
    </xf>
    <xf numFmtId="9" fontId="9" fillId="0" borderId="7" xfId="11" applyFont="1" applyFill="1" applyBorder="1" applyAlignment="1" applyProtection="1">
      <alignment horizontal="right" vertical="center" wrapText="1"/>
    </xf>
    <xf numFmtId="0" fontId="11" fillId="0" borderId="7" xfId="58" applyFont="1" applyFill="1" applyBorder="1" applyAlignment="1">
      <alignment horizontal="center" vertical="center" wrapText="1"/>
    </xf>
    <xf numFmtId="182" fontId="12" fillId="0" borderId="7" xfId="58" applyNumberFormat="1" applyFont="1" applyFill="1" applyBorder="1" applyAlignment="1">
      <alignment vertical="center" wrapText="1"/>
    </xf>
    <xf numFmtId="9" fontId="11" fillId="0" borderId="7" xfId="11" applyFont="1" applyFill="1" applyBorder="1" applyAlignment="1" applyProtection="1">
      <alignment horizontal="right" vertical="center" wrapText="1"/>
    </xf>
    <xf numFmtId="182" fontId="6" fillId="0" borderId="7" xfId="58" applyNumberFormat="1" applyFont="1" applyFill="1" applyBorder="1" applyAlignment="1">
      <alignment vertical="center" wrapText="1"/>
    </xf>
    <xf numFmtId="183" fontId="9" fillId="0" borderId="7" xfId="58"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13" fillId="0" borderId="0" xfId="0" applyFont="1">
      <alignment vertical="center"/>
    </xf>
    <xf numFmtId="0" fontId="13" fillId="0" borderId="0" xfId="0" applyFont="1" applyFill="1" applyAlignment="1">
      <alignment vertical="center"/>
    </xf>
    <xf numFmtId="0" fontId="13" fillId="0" borderId="0" xfId="0" applyFont="1" applyFill="1" applyAlignment="1">
      <alignment horizontal="left" vertical="center"/>
    </xf>
    <xf numFmtId="0" fontId="14" fillId="0" borderId="8" xfId="0" applyFont="1" applyFill="1" applyBorder="1" applyAlignment="1">
      <alignment horizontal="left" vertical="center" wrapText="1"/>
    </xf>
    <xf numFmtId="0" fontId="5" fillId="0" borderId="9" xfId="0" applyFont="1" applyFill="1" applyBorder="1" applyAlignment="1">
      <alignment vertical="center"/>
    </xf>
    <xf numFmtId="0" fontId="15" fillId="0" borderId="0" xfId="0" applyFont="1" applyFill="1" applyBorder="1" applyAlignment="1">
      <alignment vertical="center" wrapText="1"/>
    </xf>
    <xf numFmtId="0" fontId="16" fillId="0" borderId="9" xfId="0" applyFont="1" applyFill="1" applyBorder="1" applyAlignment="1">
      <alignment horizontal="center" vertical="center"/>
    </xf>
    <xf numFmtId="0" fontId="17" fillId="0" borderId="10" xfId="0" applyFont="1" applyFill="1" applyBorder="1" applyAlignment="1">
      <alignment vertical="center"/>
    </xf>
    <xf numFmtId="0" fontId="5" fillId="0" borderId="10" xfId="0" applyFont="1" applyFill="1" applyBorder="1" applyAlignment="1">
      <alignment horizontal="center" vertical="center"/>
    </xf>
    <xf numFmtId="0" fontId="18" fillId="0" borderId="11" xfId="0" applyNumberFormat="1" applyFont="1" applyFill="1" applyBorder="1" applyAlignment="1">
      <alignment horizontal="left" vertical="center"/>
    </xf>
    <xf numFmtId="0" fontId="3" fillId="3" borderId="11"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0" borderId="11" xfId="0" applyFont="1" applyFill="1" applyBorder="1" applyAlignment="1">
      <alignment horizontal="center" vertical="center"/>
    </xf>
    <xf numFmtId="4" fontId="19" fillId="0" borderId="11" xfId="0" applyNumberFormat="1" applyFont="1" applyFill="1" applyBorder="1" applyAlignment="1">
      <alignment horizontal="right" vertical="center"/>
    </xf>
    <xf numFmtId="0" fontId="5" fillId="4" borderId="11" xfId="0" applyFont="1" applyFill="1" applyBorder="1" applyAlignment="1">
      <alignment horizontal="left" vertical="center"/>
    </xf>
    <xf numFmtId="4" fontId="19" fillId="4" borderId="11" xfId="0" applyNumberFormat="1" applyFont="1" applyFill="1" applyBorder="1" applyAlignment="1">
      <alignment horizontal="right" vertical="center"/>
    </xf>
    <xf numFmtId="0" fontId="5" fillId="5" borderId="11" xfId="0" applyFont="1" applyFill="1" applyBorder="1" applyAlignment="1">
      <alignment horizontal="left" vertical="center"/>
    </xf>
    <xf numFmtId="4" fontId="19" fillId="5" borderId="11" xfId="0" applyNumberFormat="1" applyFont="1" applyFill="1" applyBorder="1" applyAlignment="1">
      <alignment horizontal="right" vertical="center"/>
    </xf>
    <xf numFmtId="4" fontId="5" fillId="5" borderId="11" xfId="0" applyNumberFormat="1" applyFont="1" applyFill="1" applyBorder="1" applyAlignment="1">
      <alignment horizontal="right" vertical="center"/>
    </xf>
    <xf numFmtId="184" fontId="5" fillId="0" borderId="12" xfId="0" applyNumberFormat="1" applyFont="1" applyFill="1" applyBorder="1" applyAlignment="1">
      <alignment horizontal="center" vertical="center"/>
    </xf>
    <xf numFmtId="0" fontId="5" fillId="6" borderId="11" xfId="0" applyFont="1" applyFill="1" applyBorder="1" applyAlignment="1">
      <alignment horizontal="left" vertical="center"/>
    </xf>
    <xf numFmtId="4" fontId="19" fillId="6" borderId="11" xfId="0" applyNumberFormat="1" applyFont="1" applyFill="1" applyBorder="1" applyAlignment="1">
      <alignment horizontal="right" vertical="center"/>
    </xf>
    <xf numFmtId="4" fontId="5" fillId="6" borderId="11" xfId="0" applyNumberFormat="1" applyFont="1" applyFill="1" applyBorder="1" applyAlignment="1">
      <alignment horizontal="right" vertical="center"/>
    </xf>
    <xf numFmtId="0" fontId="5" fillId="0" borderId="11" xfId="0" applyFont="1" applyFill="1" applyBorder="1" applyAlignment="1">
      <alignment horizontal="left" vertical="center"/>
    </xf>
    <xf numFmtId="4" fontId="5" fillId="0" borderId="11" xfId="0" applyNumberFormat="1" applyFont="1" applyFill="1" applyBorder="1" applyAlignment="1">
      <alignment horizontal="right" vertical="center"/>
    </xf>
    <xf numFmtId="4" fontId="18" fillId="0" borderId="11" xfId="0" applyNumberFormat="1" applyFont="1" applyFill="1" applyBorder="1" applyAlignment="1">
      <alignment horizontal="right" vertical="center"/>
    </xf>
    <xf numFmtId="0" fontId="13" fillId="6" borderId="0" xfId="0" applyFont="1" applyFill="1" applyAlignment="1">
      <alignment vertical="center"/>
    </xf>
    <xf numFmtId="4" fontId="5" fillId="0" borderId="11" xfId="0" applyNumberFormat="1" applyFont="1" applyFill="1" applyBorder="1" applyAlignment="1">
      <alignment horizontal="left" vertical="center"/>
    </xf>
    <xf numFmtId="0" fontId="13" fillId="0" borderId="0" xfId="0" applyFont="1" applyFill="1">
      <alignment vertical="center"/>
    </xf>
    <xf numFmtId="4" fontId="18" fillId="6" borderId="11" xfId="0" applyNumberFormat="1" applyFont="1" applyFill="1" applyBorder="1" applyAlignment="1">
      <alignment horizontal="right" vertical="center"/>
    </xf>
    <xf numFmtId="0" fontId="13" fillId="5" borderId="0" xfId="0" applyFont="1" applyFill="1" applyAlignment="1">
      <alignment vertical="center"/>
    </xf>
    <xf numFmtId="4" fontId="20" fillId="0" borderId="11" xfId="0" applyNumberFormat="1" applyFont="1" applyFill="1" applyBorder="1" applyAlignment="1">
      <alignment horizontal="right" vertical="center"/>
    </xf>
    <xf numFmtId="0" fontId="18" fillId="4" borderId="11" xfId="0" applyNumberFormat="1" applyFont="1" applyFill="1" applyBorder="1" applyAlignment="1">
      <alignment horizontal="left" vertical="center"/>
    </xf>
    <xf numFmtId="4" fontId="5" fillId="4" borderId="11" xfId="0" applyNumberFormat="1" applyFont="1" applyFill="1" applyBorder="1" applyAlignment="1">
      <alignment horizontal="right" vertical="center"/>
    </xf>
    <xf numFmtId="0" fontId="18" fillId="5" borderId="11" xfId="0" applyNumberFormat="1" applyFont="1" applyFill="1" applyBorder="1" applyAlignment="1">
      <alignment horizontal="left" vertical="center"/>
    </xf>
    <xf numFmtId="0" fontId="18" fillId="6" borderId="11" xfId="0" applyNumberFormat="1" applyFont="1" applyFill="1" applyBorder="1" applyAlignment="1">
      <alignment horizontal="left" vertical="center"/>
    </xf>
    <xf numFmtId="4" fontId="5" fillId="0" borderId="11" xfId="0" applyNumberFormat="1" applyFont="1" applyBorder="1" applyAlignment="1">
      <alignment horizontal="right" vertical="center"/>
    </xf>
    <xf numFmtId="0" fontId="18" fillId="6" borderId="11" xfId="0" applyNumberFormat="1" applyFont="1" applyFill="1" applyBorder="1" applyAlignment="1">
      <alignment horizontal="left" vertical="center" wrapText="1"/>
    </xf>
    <xf numFmtId="0" fontId="18" fillId="0" borderId="11" xfId="0" applyNumberFormat="1" applyFont="1" applyFill="1" applyBorder="1" applyAlignment="1">
      <alignment horizontal="left" vertical="center" wrapText="1"/>
    </xf>
    <xf numFmtId="183" fontId="6" fillId="0" borderId="0" xfId="52" applyNumberFormat="1" applyFont="1" applyFill="1" applyAlignment="1" applyProtection="1">
      <alignment vertical="center"/>
      <protection locked="0"/>
    </xf>
    <xf numFmtId="0" fontId="21" fillId="0" borderId="0" xfId="52" applyFont="1" applyFill="1" applyAlignment="1" applyProtection="1">
      <alignment vertical="center"/>
      <protection locked="0"/>
    </xf>
    <xf numFmtId="185" fontId="21" fillId="0" borderId="0" xfId="64" applyNumberFormat="1" applyFont="1" applyFill="1" applyAlignment="1" applyProtection="1">
      <alignment vertical="center"/>
      <protection locked="0"/>
    </xf>
    <xf numFmtId="38" fontId="6" fillId="0" borderId="0" xfId="52" applyNumberFormat="1" applyFont="1" applyFill="1" applyAlignment="1" applyProtection="1">
      <alignment vertical="center"/>
      <protection locked="0"/>
    </xf>
    <xf numFmtId="3" fontId="22" fillId="0" borderId="0" xfId="52" applyNumberFormat="1" applyFont="1" applyFill="1" applyAlignment="1" applyProtection="1">
      <alignment vertical="center"/>
      <protection locked="0"/>
    </xf>
    <xf numFmtId="187" fontId="6" fillId="0" borderId="0" xfId="52" applyNumberFormat="1" applyFont="1" applyFill="1" applyAlignment="1" applyProtection="1">
      <alignment vertical="center"/>
      <protection locked="0"/>
    </xf>
    <xf numFmtId="185" fontId="6" fillId="0" borderId="0" xfId="52" applyNumberFormat="1" applyFont="1" applyFill="1" applyAlignment="1" applyProtection="1">
      <alignment vertical="center"/>
      <protection locked="0"/>
    </xf>
    <xf numFmtId="0" fontId="22" fillId="0" borderId="0" xfId="52" applyFont="1" applyFill="1" applyAlignment="1" applyProtection="1">
      <alignment vertical="center"/>
      <protection locked="0"/>
    </xf>
    <xf numFmtId="186" fontId="22" fillId="0" borderId="0" xfId="52" applyNumberFormat="1" applyFont="1" applyFill="1" applyAlignment="1" applyProtection="1">
      <alignment vertical="center"/>
      <protection locked="0"/>
    </xf>
    <xf numFmtId="0" fontId="6" fillId="0" borderId="0" xfId="52" applyFont="1" applyFill="1" applyAlignment="1" applyProtection="1">
      <alignment vertical="center"/>
      <protection locked="0"/>
    </xf>
    <xf numFmtId="0" fontId="7" fillId="0" borderId="0" xfId="0" applyFont="1" applyFill="1" applyAlignment="1"/>
    <xf numFmtId="0" fontId="2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1" fillId="0" borderId="13" xfId="0" applyFont="1" applyFill="1" applyBorder="1" applyAlignment="1">
      <alignment horizontal="righ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183" fontId="21" fillId="0" borderId="0" xfId="52" applyNumberFormat="1" applyFont="1" applyFill="1" applyAlignment="1" applyProtection="1">
      <alignment vertical="center"/>
      <protection locked="0"/>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185" fontId="24" fillId="0" borderId="1" xfId="46" applyNumberFormat="1" applyFont="1" applyBorder="1" applyAlignment="1">
      <alignment horizontal="center" vertical="center" wrapText="1"/>
    </xf>
    <xf numFmtId="0" fontId="21" fillId="0" borderId="1" xfId="0" applyFont="1" applyFill="1" applyBorder="1" applyAlignment="1">
      <alignment vertical="center"/>
    </xf>
    <xf numFmtId="0" fontId="25" fillId="0" borderId="1" xfId="0" applyFont="1" applyFill="1" applyBorder="1" applyAlignment="1">
      <alignment horizontal="center" vertical="center"/>
    </xf>
    <xf numFmtId="185" fontId="25" fillId="0" borderId="1" xfId="0" applyNumberFormat="1" applyFont="1" applyFill="1" applyBorder="1" applyAlignment="1">
      <alignment horizontal="center" vertical="center"/>
    </xf>
    <xf numFmtId="0" fontId="25" fillId="0" borderId="1" xfId="0" applyFont="1" applyFill="1" applyBorder="1" applyAlignment="1">
      <alignment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185" fontId="26" fillId="0" borderId="1" xfId="46" applyNumberFormat="1" applyFont="1" applyBorder="1" applyAlignment="1">
      <alignment horizontal="center" vertical="center" wrapText="1"/>
    </xf>
    <xf numFmtId="0" fontId="21"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left" vertical="center"/>
    </xf>
    <xf numFmtId="185" fontId="27" fillId="0" borderId="1" xfId="46" applyNumberFormat="1" applyFont="1" applyBorder="1" applyAlignment="1">
      <alignment horizontal="center" vertical="center" wrapText="1"/>
    </xf>
    <xf numFmtId="0" fontId="28" fillId="0" borderId="0" xfId="0" applyFont="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3" fontId="29" fillId="0" borderId="1" xfId="0" applyNumberFormat="1" applyFont="1" applyFill="1" applyBorder="1" applyAlignment="1">
      <alignment horizontal="center" vertical="center" wrapText="1"/>
    </xf>
    <xf numFmtId="185" fontId="26" fillId="0" borderId="1" xfId="46" applyNumberFormat="1" applyFont="1" applyFill="1" applyBorder="1" applyAlignment="1">
      <alignment horizontal="center" vertical="center" wrapText="1"/>
    </xf>
    <xf numFmtId="185" fontId="24" fillId="0" borderId="1" xfId="0" applyNumberFormat="1" applyFont="1" applyFill="1" applyBorder="1" applyAlignment="1">
      <alignment horizontal="center" vertical="center"/>
    </xf>
    <xf numFmtId="0" fontId="24" fillId="0" borderId="1" xfId="0" applyFont="1" applyFill="1" applyBorder="1" applyAlignment="1">
      <alignment vertical="center"/>
    </xf>
    <xf numFmtId="0" fontId="30" fillId="0" borderId="1" xfId="0" applyFont="1" applyFill="1" applyBorder="1" applyAlignment="1">
      <alignment horizontal="center" vertical="center"/>
    </xf>
    <xf numFmtId="0" fontId="31" fillId="0" borderId="1" xfId="0" applyFont="1" applyFill="1" applyBorder="1" applyAlignment="1">
      <alignment vertical="center"/>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38" fontId="27" fillId="0" borderId="1" xfId="52" applyNumberFormat="1" applyFont="1" applyFill="1" applyBorder="1" applyAlignment="1" applyProtection="1">
      <alignment vertical="center"/>
      <protection locked="0"/>
    </xf>
    <xf numFmtId="3" fontId="22" fillId="0" borderId="1" xfId="52" applyNumberFormat="1" applyFont="1" applyFill="1" applyBorder="1" applyAlignment="1" applyProtection="1">
      <alignment vertical="center"/>
      <protection locked="0"/>
    </xf>
    <xf numFmtId="38" fontId="27" fillId="0" borderId="1" xfId="52" applyNumberFormat="1" applyFont="1" applyFill="1" applyBorder="1" applyAlignment="1" applyProtection="1">
      <alignment horizontal="center" vertical="center"/>
      <protection locked="0"/>
    </xf>
    <xf numFmtId="187" fontId="21" fillId="0" borderId="0" xfId="52" applyNumberFormat="1" applyFont="1" applyFill="1" applyAlignment="1" applyProtection="1">
      <alignment vertical="center"/>
      <protection locked="0"/>
    </xf>
    <xf numFmtId="185" fontId="21" fillId="0" borderId="0" xfId="52" applyNumberFormat="1" applyFont="1" applyFill="1" applyAlignment="1" applyProtection="1">
      <alignment vertical="center"/>
      <protection locked="0"/>
    </xf>
    <xf numFmtId="0" fontId="33" fillId="0" borderId="0" xfId="52" applyFont="1" applyFill="1" applyAlignment="1" applyProtection="1">
      <alignment vertical="center"/>
      <protection locked="0"/>
    </xf>
    <xf numFmtId="186" fontId="33" fillId="0" borderId="0" xfId="52" applyNumberFormat="1" applyFont="1" applyFill="1" applyAlignment="1" applyProtection="1">
      <alignment vertical="center"/>
      <protection locked="0"/>
    </xf>
    <xf numFmtId="0" fontId="0" fillId="0" borderId="0" xfId="0" applyFont="1" applyFill="1" applyAlignment="1">
      <alignment vertical="center"/>
    </xf>
    <xf numFmtId="0" fontId="34" fillId="0" borderId="0" xfId="0" applyFont="1" applyFill="1" applyAlignment="1">
      <alignment vertical="center"/>
    </xf>
    <xf numFmtId="0" fontId="14" fillId="0" borderId="8" xfId="0" applyFont="1" applyFill="1" applyBorder="1" applyAlignment="1">
      <alignment vertical="center" wrapText="1"/>
    </xf>
    <xf numFmtId="0" fontId="4" fillId="0" borderId="9" xfId="0" applyFont="1" applyFill="1" applyBorder="1" applyAlignment="1">
      <alignment vertical="center"/>
    </xf>
    <xf numFmtId="0" fontId="35" fillId="0" borderId="9" xfId="0" applyFont="1" applyFill="1" applyBorder="1" applyAlignment="1">
      <alignment vertical="center"/>
    </xf>
    <xf numFmtId="0" fontId="14" fillId="0" borderId="9" xfId="0" applyFont="1" applyFill="1" applyBorder="1" applyAlignment="1">
      <alignment vertical="center" wrapText="1"/>
    </xf>
    <xf numFmtId="0" fontId="36" fillId="0" borderId="10" xfId="0" applyFont="1" applyFill="1" applyBorder="1" applyAlignment="1">
      <alignment horizontal="center" vertical="center"/>
    </xf>
    <xf numFmtId="0" fontId="14" fillId="0" borderId="10" xfId="0" applyFont="1" applyFill="1" applyBorder="1" applyAlignment="1">
      <alignment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0" borderId="8" xfId="0" applyFont="1" applyFill="1" applyBorder="1" applyAlignment="1">
      <alignment vertical="center" wrapText="1"/>
    </xf>
    <xf numFmtId="0" fontId="3" fillId="0" borderId="11" xfId="0" applyFont="1" applyFill="1" applyBorder="1" applyAlignment="1">
      <alignment horizontal="left" vertical="center"/>
    </xf>
    <xf numFmtId="4" fontId="3" fillId="0" borderId="11" xfId="0" applyNumberFormat="1" applyFont="1" applyFill="1" applyBorder="1" applyAlignment="1">
      <alignment horizontal="right" vertical="center"/>
    </xf>
    <xf numFmtId="176" fontId="37" fillId="0" borderId="12" xfId="0" applyNumberFormat="1" applyFont="1" applyFill="1" applyBorder="1" applyAlignment="1">
      <alignment horizontal="right" vertical="center"/>
    </xf>
    <xf numFmtId="184" fontId="38" fillId="0" borderId="12" xfId="0" applyNumberFormat="1" applyFont="1" applyFill="1" applyBorder="1" applyAlignment="1">
      <alignment horizontal="center" vertical="center"/>
    </xf>
    <xf numFmtId="0" fontId="4" fillId="0" borderId="11" xfId="0" applyFont="1" applyFill="1" applyBorder="1" applyAlignment="1">
      <alignment horizontal="left" vertical="center"/>
    </xf>
    <xf numFmtId="4" fontId="4" fillId="0" borderId="11" xfId="0" applyNumberFormat="1" applyFont="1" applyFill="1" applyBorder="1" applyAlignment="1">
      <alignment horizontal="right" vertical="center"/>
    </xf>
    <xf numFmtId="184" fontId="4" fillId="0" borderId="12" xfId="0" applyNumberFormat="1" applyFont="1" applyFill="1" applyBorder="1" applyAlignment="1">
      <alignment horizontal="center" vertical="center"/>
    </xf>
    <xf numFmtId="184" fontId="39" fillId="0" borderId="12" xfId="0" applyNumberFormat="1" applyFont="1" applyFill="1" applyBorder="1" applyAlignment="1">
      <alignment horizontal="center" vertical="center"/>
    </xf>
    <xf numFmtId="0" fontId="40" fillId="0" borderId="8" xfId="0" applyFont="1" applyFill="1" applyBorder="1" applyAlignment="1">
      <alignment vertical="center" wrapText="1"/>
    </xf>
    <xf numFmtId="0" fontId="37" fillId="0" borderId="11" xfId="0" applyFont="1" applyFill="1" applyBorder="1" applyAlignment="1">
      <alignment horizontal="left" vertical="center"/>
    </xf>
    <xf numFmtId="4" fontId="37" fillId="0" borderId="11" xfId="0" applyNumberFormat="1" applyFont="1" applyFill="1" applyBorder="1" applyAlignment="1">
      <alignment horizontal="right" vertical="center"/>
    </xf>
    <xf numFmtId="0" fontId="14" fillId="0" borderId="16" xfId="0" applyFont="1" applyFill="1" applyBorder="1" applyAlignment="1">
      <alignment vertical="center" wrapText="1"/>
    </xf>
    <xf numFmtId="0" fontId="14" fillId="0" borderId="17" xfId="0" applyFont="1" applyFill="1" applyBorder="1" applyAlignment="1">
      <alignment vertical="center" wrapText="1"/>
    </xf>
    <xf numFmtId="0" fontId="4" fillId="0" borderId="10" xfId="0" applyFont="1" applyFill="1" applyBorder="1" applyAlignment="1">
      <alignment horizontal="center" vertical="center"/>
    </xf>
    <xf numFmtId="0" fontId="7" fillId="0" borderId="17" xfId="0" applyFont="1" applyFill="1" applyBorder="1" applyAlignment="1">
      <alignment vertical="center" wrapText="1"/>
    </xf>
    <xf numFmtId="176" fontId="41" fillId="0" borderId="12" xfId="0" applyNumberFormat="1" applyFont="1" applyFill="1" applyBorder="1" applyAlignment="1">
      <alignment horizontal="right" vertical="center"/>
    </xf>
    <xf numFmtId="0" fontId="40" fillId="0" borderId="17" xfId="0" applyFont="1" applyFill="1" applyBorder="1" applyAlignment="1">
      <alignment vertical="center" wrapText="1"/>
    </xf>
    <xf numFmtId="176" fontId="4" fillId="0" borderId="12" xfId="0" applyNumberFormat="1" applyFont="1" applyFill="1" applyBorder="1" applyAlignment="1">
      <alignment horizontal="right" vertical="center"/>
    </xf>
    <xf numFmtId="0" fontId="0" fillId="0" borderId="0" xfId="0" applyFont="1" applyFill="1" applyBorder="1" applyAlignment="1">
      <alignment vertical="center"/>
    </xf>
    <xf numFmtId="0" fontId="42" fillId="0" borderId="0" xfId="0" applyFont="1" applyFill="1" applyAlignment="1">
      <alignment vertical="center"/>
    </xf>
    <xf numFmtId="0" fontId="0" fillId="0" borderId="0" xfId="0" applyFont="1" applyFill="1" applyAlignment="1">
      <alignment vertical="center" wrapText="1"/>
    </xf>
    <xf numFmtId="0" fontId="43" fillId="0" borderId="9" xfId="0" applyFont="1" applyFill="1" applyBorder="1" applyAlignment="1">
      <alignment vertical="center" wrapText="1"/>
    </xf>
    <xf numFmtId="0" fontId="44" fillId="0" borderId="9" xfId="0" applyFont="1" applyFill="1" applyBorder="1" applyAlignment="1">
      <alignment horizontal="center" vertical="center"/>
    </xf>
    <xf numFmtId="0" fontId="43" fillId="0" borderId="10" xfId="0" applyFont="1" applyFill="1" applyBorder="1" applyAlignment="1">
      <alignment vertical="center" wrapText="1"/>
    </xf>
    <xf numFmtId="0" fontId="45" fillId="3" borderId="11" xfId="0" applyFont="1" applyFill="1" applyBorder="1" applyAlignment="1">
      <alignment horizontal="center" vertical="center"/>
    </xf>
    <xf numFmtId="0" fontId="46" fillId="0" borderId="8" xfId="0" applyFont="1" applyFill="1" applyBorder="1" applyAlignment="1">
      <alignment vertical="center" wrapText="1"/>
    </xf>
    <xf numFmtId="0" fontId="3" fillId="0" borderId="12" xfId="0" applyFont="1" applyFill="1" applyBorder="1" applyAlignment="1">
      <alignment horizontal="left" vertical="center"/>
    </xf>
    <xf numFmtId="184" fontId="46" fillId="0" borderId="12" xfId="0" applyNumberFormat="1" applyFont="1" applyFill="1" applyBorder="1" applyAlignment="1">
      <alignment horizontal="center" vertical="center"/>
    </xf>
    <xf numFmtId="0" fontId="7" fillId="0" borderId="0" xfId="0" applyFont="1" applyFill="1" applyBorder="1" applyAlignment="1">
      <alignment vertical="center" wrapText="1"/>
    </xf>
    <xf numFmtId="177" fontId="5" fillId="0" borderId="12" xfId="0" applyNumberFormat="1" applyFont="1" applyFill="1" applyBorder="1" applyAlignment="1">
      <alignment horizontal="right" vertical="center"/>
    </xf>
    <xf numFmtId="0" fontId="46" fillId="0" borderId="0" xfId="0" applyFont="1" applyFill="1" applyBorder="1" applyAlignment="1">
      <alignment vertical="center" wrapText="1"/>
    </xf>
    <xf numFmtId="0" fontId="40" fillId="0" borderId="0" xfId="0" applyFont="1" applyFill="1" applyBorder="1" applyAlignment="1">
      <alignment vertical="center" wrapText="1"/>
    </xf>
    <xf numFmtId="176" fontId="5" fillId="0" borderId="12" xfId="0" applyNumberFormat="1" applyFont="1" applyFill="1" applyBorder="1" applyAlignment="1">
      <alignment horizontal="right" vertical="center"/>
    </xf>
    <xf numFmtId="0" fontId="37" fillId="0" borderId="11" xfId="0" applyFont="1" applyFill="1" applyBorder="1" applyAlignment="1">
      <alignment horizontal="left" vertical="center" wrapText="1"/>
    </xf>
    <xf numFmtId="176" fontId="37" fillId="0" borderId="11" xfId="0" applyNumberFormat="1" applyFont="1" applyFill="1" applyBorder="1" applyAlignment="1">
      <alignment horizontal="left" vertical="center"/>
    </xf>
    <xf numFmtId="176" fontId="7" fillId="0" borderId="12" xfId="0" applyNumberFormat="1" applyFont="1" applyFill="1" applyBorder="1" applyAlignment="1">
      <alignment horizontal="center" vertical="center"/>
    </xf>
    <xf numFmtId="176" fontId="40" fillId="0" borderId="12" xfId="0" applyNumberFormat="1" applyFont="1" applyFill="1" applyBorder="1" applyAlignment="1">
      <alignment horizontal="center" vertical="center"/>
    </xf>
    <xf numFmtId="0" fontId="38" fillId="0" borderId="8" xfId="0" applyFont="1" applyFill="1" applyBorder="1" applyAlignment="1">
      <alignment vertical="center" wrapText="1"/>
    </xf>
    <xf numFmtId="0" fontId="47" fillId="0" borderId="12" xfId="0" applyFont="1" applyFill="1" applyBorder="1" applyAlignment="1">
      <alignment horizontal="center" vertical="center"/>
    </xf>
    <xf numFmtId="4" fontId="47" fillId="0" borderId="12" xfId="0" applyNumberFormat="1" applyFont="1" applyFill="1" applyBorder="1" applyAlignment="1">
      <alignment horizontal="right" vertical="center"/>
    </xf>
    <xf numFmtId="0" fontId="47" fillId="0" borderId="11" xfId="0" applyFont="1" applyFill="1" applyBorder="1" applyAlignment="1">
      <alignment horizontal="left" vertical="center"/>
    </xf>
    <xf numFmtId="4" fontId="47" fillId="0" borderId="11" xfId="0" applyNumberFormat="1" applyFont="1" applyFill="1" applyBorder="1" applyAlignment="1">
      <alignment horizontal="right" vertical="center"/>
    </xf>
    <xf numFmtId="0" fontId="47" fillId="0" borderId="11" xfId="0" applyFont="1" applyFill="1" applyBorder="1" applyAlignment="1">
      <alignment horizontal="center" vertical="center"/>
    </xf>
    <xf numFmtId="0" fontId="14" fillId="0" borderId="18" xfId="0" applyFont="1" applyFill="1" applyBorder="1" applyAlignment="1">
      <alignment vertical="center" wrapText="1"/>
    </xf>
    <xf numFmtId="0" fontId="43" fillId="0" borderId="18" xfId="0" applyFont="1" applyFill="1" applyBorder="1" applyAlignment="1">
      <alignment vertical="center" wrapText="1"/>
    </xf>
    <xf numFmtId="0" fontId="14" fillId="0" borderId="19" xfId="0" applyFont="1" applyFill="1" applyBorder="1" applyAlignment="1">
      <alignment vertical="center" wrapText="1"/>
    </xf>
    <xf numFmtId="0" fontId="16" fillId="0" borderId="9" xfId="0" applyFont="1" applyFill="1" applyBorder="1" applyAlignment="1">
      <alignment horizontal="center" vertical="center" wrapText="1"/>
    </xf>
    <xf numFmtId="0" fontId="3" fillId="0" borderId="12" xfId="0" applyFont="1" applyFill="1" applyBorder="1" applyAlignment="1">
      <alignment horizontal="left" vertical="center" wrapText="1"/>
    </xf>
    <xf numFmtId="176" fontId="46" fillId="0" borderId="12" xfId="0" applyNumberFormat="1" applyFont="1" applyFill="1" applyBorder="1" applyAlignment="1">
      <alignment horizontal="center" vertical="center"/>
    </xf>
    <xf numFmtId="0" fontId="46" fillId="0" borderId="19" xfId="0" applyFont="1" applyFill="1" applyBorder="1" applyAlignment="1">
      <alignment vertical="center" wrapText="1"/>
    </xf>
    <xf numFmtId="0" fontId="4" fillId="0" borderId="12" xfId="0" applyFont="1" applyFill="1" applyBorder="1" applyAlignment="1">
      <alignment horizontal="left" vertical="center" wrapText="1"/>
    </xf>
    <xf numFmtId="0" fontId="37" fillId="0" borderId="12" xfId="0" applyFont="1" applyFill="1" applyBorder="1" applyAlignment="1">
      <alignment horizontal="left" vertical="center" wrapText="1"/>
    </xf>
    <xf numFmtId="177" fontId="37" fillId="0" borderId="12" xfId="0" applyNumberFormat="1" applyFont="1" applyFill="1" applyBorder="1" applyAlignment="1">
      <alignment horizontal="right" vertical="center"/>
    </xf>
    <xf numFmtId="4" fontId="5" fillId="0" borderId="20" xfId="0" applyNumberFormat="1" applyFont="1" applyFill="1" applyBorder="1" applyAlignment="1">
      <alignment horizontal="right" vertical="center"/>
    </xf>
    <xf numFmtId="176" fontId="46" fillId="0" borderId="14" xfId="0" applyNumberFormat="1" applyFont="1" applyFill="1" applyBorder="1" applyAlignment="1">
      <alignment horizontal="center" vertical="center"/>
    </xf>
    <xf numFmtId="184" fontId="46" fillId="0" borderId="14" xfId="0" applyNumberFormat="1" applyFont="1" applyFill="1" applyBorder="1" applyAlignment="1">
      <alignment horizontal="center" vertical="center"/>
    </xf>
    <xf numFmtId="176" fontId="46" fillId="0" borderId="11" xfId="0" applyNumberFormat="1" applyFont="1" applyFill="1" applyBorder="1" applyAlignment="1">
      <alignment horizontal="center" vertical="center"/>
    </xf>
    <xf numFmtId="184" fontId="46" fillId="0" borderId="11" xfId="0" applyNumberFormat="1" applyFont="1" applyFill="1" applyBorder="1" applyAlignment="1">
      <alignment horizontal="center" vertical="center"/>
    </xf>
    <xf numFmtId="4" fontId="5" fillId="0" borderId="21" xfId="0" applyNumberFormat="1" applyFont="1" applyFill="1" applyBorder="1" applyAlignment="1">
      <alignment horizontal="right" vertical="center"/>
    </xf>
    <xf numFmtId="176" fontId="46" fillId="0" borderId="15" xfId="0" applyNumberFormat="1" applyFont="1" applyFill="1" applyBorder="1" applyAlignment="1">
      <alignment horizontal="center" vertical="center"/>
    </xf>
    <xf numFmtId="184" fontId="46" fillId="0" borderId="15" xfId="0" applyNumberFormat="1" applyFont="1" applyFill="1" applyBorder="1" applyAlignment="1">
      <alignment horizontal="center" vertical="center"/>
    </xf>
    <xf numFmtId="176" fontId="38" fillId="0" borderId="12" xfId="0" applyNumberFormat="1" applyFont="1" applyFill="1" applyBorder="1" applyAlignment="1">
      <alignment horizontal="center" vertical="center"/>
    </xf>
    <xf numFmtId="0" fontId="47" fillId="0" borderId="12" xfId="0" applyFont="1" applyFill="1" applyBorder="1" applyAlignment="1">
      <alignment horizontal="center" vertical="center" wrapText="1"/>
    </xf>
    <xf numFmtId="0" fontId="38" fillId="0" borderId="19" xfId="0" applyFont="1" applyFill="1" applyBorder="1" applyAlignment="1">
      <alignment vertical="center" wrapText="1"/>
    </xf>
    <xf numFmtId="0" fontId="47" fillId="0" borderId="11" xfId="0" applyFont="1" applyFill="1" applyBorder="1" applyAlignment="1">
      <alignment horizontal="left" vertical="center" wrapText="1"/>
    </xf>
    <xf numFmtId="0" fontId="40" fillId="0" borderId="19" xfId="0" applyFont="1" applyFill="1" applyBorder="1" applyAlignment="1">
      <alignment vertical="center" wrapText="1"/>
    </xf>
    <xf numFmtId="0" fontId="47" fillId="0" borderId="11" xfId="0" applyFont="1" applyFill="1" applyBorder="1" applyAlignment="1">
      <alignment horizontal="center" vertical="center" wrapText="1"/>
    </xf>
    <xf numFmtId="0" fontId="14" fillId="0" borderId="22" xfId="0" applyFont="1" applyFill="1" applyBorder="1" applyAlignment="1">
      <alignment vertical="center" wrapText="1"/>
    </xf>
    <xf numFmtId="0" fontId="7" fillId="0" borderId="8" xfId="0" applyFont="1" applyFill="1" applyBorder="1" applyAlignment="1">
      <alignment vertical="center"/>
    </xf>
    <xf numFmtId="0" fontId="4" fillId="0" borderId="10" xfId="0" applyFont="1" applyFill="1" applyBorder="1" applyAlignment="1">
      <alignment horizontal="right" vertical="center"/>
    </xf>
    <xf numFmtId="0" fontId="5" fillId="0" borderId="10" xfId="0" applyFont="1" applyFill="1" applyBorder="1" applyAlignment="1">
      <alignment horizontal="right" vertical="center"/>
    </xf>
    <xf numFmtId="0" fontId="20" fillId="0" borderId="10" xfId="0" applyFont="1" applyFill="1" applyBorder="1" applyAlignment="1">
      <alignment horizontal="right" vertical="center"/>
    </xf>
    <xf numFmtId="0" fontId="3" fillId="3" borderId="12" xfId="0" applyFont="1" applyFill="1" applyBorder="1" applyAlignment="1">
      <alignment horizontal="center" vertical="center"/>
    </xf>
    <xf numFmtId="0" fontId="45" fillId="3" borderId="12" xfId="0" applyFont="1" applyFill="1" applyBorder="1" applyAlignment="1">
      <alignment horizontal="center" vertical="center"/>
    </xf>
    <xf numFmtId="0" fontId="47" fillId="0" borderId="12" xfId="0" applyFont="1" applyFill="1" applyBorder="1" applyAlignment="1">
      <alignment horizontal="left" vertical="center"/>
    </xf>
    <xf numFmtId="176" fontId="37" fillId="0" borderId="12" xfId="4" applyNumberFormat="1" applyFont="1" applyFill="1" applyBorder="1" applyAlignment="1">
      <alignment horizontal="right" vertical="center"/>
    </xf>
    <xf numFmtId="180" fontId="37" fillId="0" borderId="12" xfId="0" applyNumberFormat="1" applyFont="1" applyFill="1" applyBorder="1" applyAlignment="1">
      <alignment horizontal="right" vertical="center"/>
    </xf>
    <xf numFmtId="4" fontId="37" fillId="0" borderId="12" xfId="0" applyNumberFormat="1" applyFont="1" applyFill="1" applyBorder="1" applyAlignment="1">
      <alignment horizontal="right" vertical="center"/>
    </xf>
    <xf numFmtId="4" fontId="48" fillId="0" borderId="11" xfId="0" applyNumberFormat="1" applyFont="1" applyFill="1" applyBorder="1" applyAlignment="1">
      <alignment horizontal="right" vertical="center"/>
    </xf>
    <xf numFmtId="4" fontId="49" fillId="0" borderId="11" xfId="0" applyNumberFormat="1" applyFont="1" applyFill="1" applyBorder="1" applyAlignment="1">
      <alignment horizontal="right" vertical="center"/>
    </xf>
    <xf numFmtId="178" fontId="37" fillId="0" borderId="11" xfId="0" applyNumberFormat="1" applyFont="1" applyFill="1" applyBorder="1" applyAlignment="1">
      <alignment horizontal="right" vertical="center"/>
    </xf>
    <xf numFmtId="4" fontId="4" fillId="0" borderId="12" xfId="0" applyNumberFormat="1" applyFont="1" applyFill="1" applyBorder="1" applyAlignment="1">
      <alignment horizontal="right" vertical="center"/>
    </xf>
    <xf numFmtId="178" fontId="37" fillId="0" borderId="12" xfId="0" applyNumberFormat="1" applyFont="1" applyFill="1" applyBorder="1" applyAlignment="1">
      <alignment horizontal="right" vertical="center"/>
    </xf>
    <xf numFmtId="4" fontId="5" fillId="0" borderId="12" xfId="0" applyNumberFormat="1" applyFont="1" applyFill="1" applyBorder="1" applyAlignment="1">
      <alignment horizontal="right" vertical="center"/>
    </xf>
    <xf numFmtId="0" fontId="40" fillId="0" borderId="18" xfId="0" applyFont="1" applyFill="1" applyBorder="1" applyAlignment="1">
      <alignment vertical="center" wrapText="1"/>
    </xf>
    <xf numFmtId="0" fontId="50" fillId="0" borderId="8" xfId="0" applyFont="1" applyFill="1" applyBorder="1" applyAlignment="1">
      <alignment vertical="center" wrapText="1"/>
    </xf>
    <xf numFmtId="0" fontId="7" fillId="0" borderId="19" xfId="0" applyFont="1" applyFill="1" applyBorder="1" applyAlignment="1">
      <alignment vertical="center"/>
    </xf>
    <xf numFmtId="0" fontId="7" fillId="0" borderId="19" xfId="0" applyFont="1" applyFill="1" applyBorder="1" applyAlignment="1">
      <alignment vertical="center" wrapText="1"/>
    </xf>
    <xf numFmtId="0" fontId="37" fillId="0" borderId="12" xfId="0" applyFont="1" applyFill="1" applyBorder="1" applyAlignment="1">
      <alignment horizontal="left" vertical="center"/>
    </xf>
    <xf numFmtId="176" fontId="37" fillId="0" borderId="12" xfId="0" applyNumberFormat="1" applyFont="1" applyFill="1" applyBorder="1" applyAlignment="1">
      <alignment horizontal="center" vertical="center"/>
    </xf>
    <xf numFmtId="4" fontId="5" fillId="0" borderId="23" xfId="0" applyNumberFormat="1" applyFont="1" applyFill="1" applyBorder="1" applyAlignment="1">
      <alignment horizontal="right" vertical="center"/>
    </xf>
    <xf numFmtId="4" fontId="37" fillId="0" borderId="24" xfId="0" applyNumberFormat="1" applyFont="1" applyFill="1" applyBorder="1" applyAlignment="1">
      <alignment horizontal="right" vertical="center"/>
    </xf>
    <xf numFmtId="4" fontId="37" fillId="0" borderId="7" xfId="0" applyNumberFormat="1" applyFont="1" applyFill="1" applyBorder="1" applyAlignment="1">
      <alignment horizontal="right" vertical="center"/>
    </xf>
    <xf numFmtId="184" fontId="38" fillId="0" borderId="25" xfId="0" applyNumberFormat="1" applyFont="1" applyFill="1" applyBorder="1" applyAlignment="1">
      <alignment horizontal="center" vertical="center"/>
    </xf>
    <xf numFmtId="4" fontId="37" fillId="0" borderId="26" xfId="0" applyNumberFormat="1" applyFont="1" applyFill="1" applyBorder="1" applyAlignment="1">
      <alignment horizontal="right" vertical="center"/>
    </xf>
    <xf numFmtId="184" fontId="38" fillId="0" borderId="27" xfId="0" applyNumberFormat="1" applyFont="1" applyFill="1" applyBorder="1" applyAlignment="1">
      <alignment horizontal="center" vertical="center"/>
    </xf>
    <xf numFmtId="184" fontId="38" fillId="0" borderId="28" xfId="0" applyNumberFormat="1" applyFont="1" applyFill="1" applyBorder="1" applyAlignment="1">
      <alignment horizontal="center" vertical="center"/>
    </xf>
    <xf numFmtId="0" fontId="40" fillId="0" borderId="29" xfId="0" applyFont="1" applyFill="1" applyBorder="1" applyAlignment="1">
      <alignment vertical="center" wrapText="1"/>
    </xf>
    <xf numFmtId="4" fontId="47" fillId="0" borderId="15" xfId="0" applyNumberFormat="1" applyFont="1" applyFill="1" applyBorder="1" applyAlignment="1">
      <alignment horizontal="right" vertical="center"/>
    </xf>
    <xf numFmtId="0" fontId="40" fillId="0" borderId="22" xfId="0" applyFont="1" applyFill="1" applyBorder="1" applyAlignment="1">
      <alignment vertical="center" wrapText="1"/>
    </xf>
    <xf numFmtId="0" fontId="50" fillId="0" borderId="19" xfId="0" applyFont="1" applyFill="1" applyBorder="1" applyAlignment="1">
      <alignment vertical="center" wrapText="1"/>
    </xf>
    <xf numFmtId="0" fontId="14" fillId="0" borderId="0" xfId="0" applyFont="1" applyFill="1" applyBorder="1" applyAlignment="1">
      <alignment vertical="center" wrapText="1"/>
    </xf>
    <xf numFmtId="0" fontId="42" fillId="0" borderId="0" xfId="0" applyFont="1" applyFill="1" applyBorder="1" applyAlignment="1">
      <alignment vertical="center"/>
    </xf>
    <xf numFmtId="10" fontId="0" fillId="0" borderId="0" xfId="0" applyNumberFormat="1" applyFont="1" applyFill="1" applyBorder="1" applyAlignment="1">
      <alignment vertical="center"/>
    </xf>
    <xf numFmtId="184" fontId="46" fillId="0" borderId="0" xfId="0" applyNumberFormat="1" applyFont="1" applyFill="1" applyBorder="1" applyAlignment="1">
      <alignment horizontal="center" vertical="center"/>
    </xf>
    <xf numFmtId="0" fontId="1" fillId="0" borderId="0" xfId="26"/>
    <xf numFmtId="0" fontId="51" fillId="0" borderId="0" xfId="26" applyFont="1"/>
    <xf numFmtId="0" fontId="52" fillId="0" borderId="0" xfId="26" applyFont="1" applyAlignment="1">
      <alignment horizontal="center"/>
    </xf>
    <xf numFmtId="0" fontId="53" fillId="0" borderId="0" xfId="26" applyFont="1" applyAlignment="1">
      <alignment horizontal="center"/>
    </xf>
    <xf numFmtId="57" fontId="53" fillId="0" borderId="0" xfId="26" applyNumberFormat="1" applyFont="1" applyFill="1" applyAlignment="1">
      <alignment horizontal="center"/>
    </xf>
    <xf numFmtId="0" fontId="53" fillId="0" borderId="0" xfId="26" applyNumberFormat="1" applyFont="1" applyFill="1" applyAlignment="1">
      <alignment horizontal="center"/>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常规_2008年预算草案表" xfId="26"/>
    <cellStyle name="60% - 强调文字颜色 4" xfId="27" builtinId="44"/>
    <cellStyle name="输出" xfId="28" builtinId="21"/>
    <cellStyle name="常规_2020年部门预算特定目标类项目明细表_1"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常规_整体项目" xfId="46"/>
    <cellStyle name="20% - 强调文字颜色 4" xfId="47" builtinId="42"/>
    <cellStyle name="40% - 强调文字颜色 4" xfId="48" builtinId="43"/>
    <cellStyle name="常规 60" xfId="49"/>
    <cellStyle name="强调文字颜色 5" xfId="50" builtinId="45"/>
    <cellStyle name="40% - 强调文字颜色 5" xfId="51" builtinId="47"/>
    <cellStyle name="常规_2009年政府预算表1-4" xfId="52"/>
    <cellStyle name="60% - 强调文字颜色 5" xfId="53" builtinId="48"/>
    <cellStyle name="常规 61" xfId="54"/>
    <cellStyle name="强调文字颜色 6" xfId="55" builtinId="49"/>
    <cellStyle name="40% - 强调文字颜色 6" xfId="56" builtinId="51"/>
    <cellStyle name="60% - 强调文字颜色 6" xfId="57" builtinId="52"/>
    <cellStyle name="常规_政府预留 2" xfId="58"/>
    <cellStyle name="常规 19" xfId="59"/>
    <cellStyle name="常规_地债执行情况（按单位汇总）" xfId="60"/>
    <cellStyle name="常规 18" xfId="61"/>
    <cellStyle name="常规 15" xfId="62"/>
    <cellStyle name="常规_Sheet1" xfId="63"/>
    <cellStyle name="常规_全省与省本级执行及预算表（最后稿0121" xfId="64"/>
    <cellStyle name="常规 63" xfId="65"/>
    <cellStyle name="常规 66" xfId="66"/>
    <cellStyle name="常规 60 2" xfId="67"/>
    <cellStyle name="常规 61 2" xfId="68"/>
    <cellStyle name="常规 62 2" xfId="69"/>
    <cellStyle name="常规_附件二之三" xfId="70"/>
    <cellStyle name="常规 7" xfId="71"/>
    <cellStyle name="常规 63 2" xfId="72"/>
    <cellStyle name="常规 70" xfId="73"/>
    <cellStyle name="常规 2" xfId="74"/>
  </cellStyles>
  <tableStyles count="0" defaultTableStyle="TableStyleMedium2"/>
  <colors>
    <mruColors>
      <color rgb="00FFFE75"/>
      <color rgb="00FFFEA3"/>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huawei\3b837c63-4857-4156-8809-f668314e0f56\L:\&#20892;&#21475;&#24037;&#20316;&#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huawei\&#20116;&#25351;&#23665;&#36130;&#25919;\&#65288;8.2&#65289;&#20538;&#21153;&#39118;&#38505;&#23457;&#35745;&#35843;&#30740;\&#36130;&#25919;9.6\media\huawei\3b837c63-4857-4156-8809-f668314e0f56\media\huawei\25b0cedd-a9ad-41f0-a222-dacef603ed42\&#21407;&#20108;&#27004;&#30005;&#33041;&#36164;&#26009;\2010&#24180;\&#39044;&#31639;&#32534;&#21046;\2010&#24180;&#39044;&#31639;&#34920;&#26684;&#65293;2010-01-05&#65288;&#27492;&#34920;&#20026;&#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edia\huawei\&#20116;&#25351;&#23665;&#36130;&#25919;\&#65288;8.2&#65289;&#20538;&#21153;&#39118;&#38505;&#23457;&#35745;&#35843;&#30740;\&#36130;&#25919;9.6\media\huawei\3b837c63-4857-4156-8809-f668314e0f56\media\huawei\25b0cedd-a9ad-41f0-a222-dacef603ed42\L:\&#20892;&#21475;&#24037;&#2031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9"/>
  <sheetViews>
    <sheetView workbookViewId="0">
      <selection activeCell="A20" sqref="A20"/>
    </sheetView>
  </sheetViews>
  <sheetFormatPr defaultColWidth="5.38333333333333" defaultRowHeight="14.25"/>
  <cols>
    <col min="1" max="1" width="15" style="267"/>
    <col min="2" max="3" width="15" style="267" customWidth="1"/>
    <col min="4" max="16384" width="5.38333333333333" style="267"/>
  </cols>
  <sheetData>
    <row r="1" s="267" customFormat="1" ht="20.25" spans="1:3">
      <c r="A1" s="268" t="s">
        <v>0</v>
      </c>
      <c r="B1" s="268"/>
      <c r="C1" s="268"/>
    </row>
    <row r="2" s="267" customFormat="1" ht="20.25" spans="1:3">
      <c r="A2" s="268" t="s">
        <v>1</v>
      </c>
      <c r="B2" s="268"/>
      <c r="C2" s="268"/>
    </row>
    <row r="7" s="267" customFormat="1" ht="91" customHeight="1"/>
    <row r="8" s="267" customFormat="1" ht="55.5" customHeight="1" spans="1:31">
      <c r="A8" s="269"/>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row>
    <row r="9" s="267" customFormat="1" ht="11.25" customHeight="1" spans="1:18">
      <c r="A9" s="269"/>
      <c r="B9" s="269"/>
      <c r="C9" s="269"/>
      <c r="D9" s="269"/>
      <c r="E9" s="269"/>
      <c r="F9" s="269"/>
      <c r="G9" s="269"/>
      <c r="H9" s="269"/>
      <c r="I9" s="269"/>
      <c r="J9" s="269"/>
      <c r="K9" s="269"/>
      <c r="L9" s="269"/>
      <c r="M9" s="269"/>
      <c r="N9" s="269"/>
      <c r="O9" s="269"/>
      <c r="P9" s="269"/>
      <c r="Q9" s="269"/>
      <c r="R9" s="269"/>
    </row>
    <row r="10" s="267" customFormat="1" ht="46.5" spans="1:31">
      <c r="A10" s="269" t="s">
        <v>2</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row>
    <row r="11" s="267" customFormat="1" spans="2:15">
      <c r="B11" s="269"/>
      <c r="C11" s="269"/>
      <c r="D11" s="269"/>
      <c r="E11" s="269"/>
      <c r="F11" s="269"/>
      <c r="G11" s="269"/>
      <c r="H11" s="269"/>
      <c r="I11" s="269"/>
      <c r="J11" s="269"/>
      <c r="K11" s="269"/>
      <c r="L11" s="269"/>
      <c r="M11" s="269"/>
      <c r="N11" s="269"/>
      <c r="O11" s="269"/>
    </row>
    <row r="12" s="267" customFormat="1" spans="2:15">
      <c r="B12" s="269"/>
      <c r="C12" s="269"/>
      <c r="D12" s="269"/>
      <c r="E12" s="269"/>
      <c r="F12" s="269"/>
      <c r="G12" s="269"/>
      <c r="H12" s="269"/>
      <c r="I12" s="269"/>
      <c r="J12" s="269"/>
      <c r="K12" s="269"/>
      <c r="L12" s="269"/>
      <c r="M12" s="269"/>
      <c r="N12" s="269"/>
      <c r="O12" s="269"/>
    </row>
    <row r="13" s="267" customFormat="1" spans="2:15">
      <c r="B13" s="269"/>
      <c r="C13" s="269"/>
      <c r="D13" s="269"/>
      <c r="E13" s="269"/>
      <c r="F13" s="269"/>
      <c r="G13" s="269"/>
      <c r="H13" s="269"/>
      <c r="I13" s="269"/>
      <c r="J13" s="269"/>
      <c r="K13" s="269"/>
      <c r="L13" s="269"/>
      <c r="M13" s="269"/>
      <c r="N13" s="269"/>
      <c r="O13" s="269"/>
    </row>
    <row r="14" s="267" customFormat="1" ht="30" customHeight="1"/>
    <row r="16" s="267" customFormat="1" ht="27" customHeight="1"/>
    <row r="17" s="267" customFormat="1" ht="46.5" customHeight="1"/>
    <row r="18" s="267" customFormat="1" ht="31.5" spans="1:31">
      <c r="A18" s="270" t="s">
        <v>3</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row>
    <row r="19" s="267" customFormat="1" ht="31.5" spans="1:31">
      <c r="A19" s="271">
        <v>45505</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row>
  </sheetData>
  <mergeCells count="5">
    <mergeCell ref="A8:AE8"/>
    <mergeCell ref="A10:AE10"/>
    <mergeCell ref="A18:AE18"/>
    <mergeCell ref="A19:AE19"/>
    <mergeCell ref="B11:O13"/>
  </mergeCells>
  <printOptions horizontalCentered="1"/>
  <pageMargins left="0.751388888888889" right="0.751388888888889" top="0.590277777777778" bottom="1" header="0.235416666666667" footer="0.5"/>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64"/>
  <sheetViews>
    <sheetView view="pageBreakPreview" zoomScale="85" zoomScaleNormal="90" zoomScaleSheetLayoutView="85" workbookViewId="0">
      <pane xSplit="2" ySplit="6" topLeftCell="C47" activePane="bottomRight" state="frozen"/>
      <selection/>
      <selection pane="topRight"/>
      <selection pane="bottomLeft"/>
      <selection pane="bottomRight" activeCell="M24" sqref="M24"/>
    </sheetView>
  </sheetViews>
  <sheetFormatPr defaultColWidth="10" defaultRowHeight="13.5"/>
  <cols>
    <col min="1" max="1" width="1.53333333333333" style="150" customWidth="1"/>
    <col min="2" max="2" width="30.775" style="150" customWidth="1"/>
    <col min="3" max="3" width="16.4083333333333" style="150" customWidth="1"/>
    <col min="4" max="4" width="16.4083333333333" style="56" customWidth="1"/>
    <col min="5" max="6" width="16.4083333333333" style="181" customWidth="1"/>
    <col min="7" max="7" width="11.8916666666667" style="150" customWidth="1"/>
    <col min="8" max="8" width="10.2583333333333" style="150" customWidth="1"/>
    <col min="9" max="9" width="30.775" style="150" customWidth="1"/>
    <col min="10" max="10" width="14.8416666666667" style="150" customWidth="1"/>
    <col min="11" max="11" width="13.8833333333333" style="181" customWidth="1"/>
    <col min="12" max="13" width="16.4083333333333" style="181" customWidth="1"/>
    <col min="14" max="14" width="12.6333333333333" style="150" customWidth="1"/>
    <col min="15" max="15" width="10.3" style="150" customWidth="1"/>
    <col min="16" max="16" width="1.53333333333333" style="150" customWidth="1"/>
    <col min="17" max="20" width="9.76666666666667" style="150" customWidth="1"/>
    <col min="21" max="16384" width="10" style="150"/>
  </cols>
  <sheetData>
    <row r="1" ht="16.35" customHeight="1" spans="1:16">
      <c r="A1" s="152"/>
      <c r="B1" s="153" t="s">
        <v>4</v>
      </c>
      <c r="C1" s="155"/>
      <c r="D1" s="155"/>
      <c r="E1" s="183"/>
      <c r="F1" s="183"/>
      <c r="G1" s="155"/>
      <c r="H1" s="155"/>
      <c r="I1" s="155"/>
      <c r="J1" s="155"/>
      <c r="K1" s="183"/>
      <c r="L1" s="183"/>
      <c r="M1" s="183"/>
      <c r="N1" s="155"/>
      <c r="O1" s="155"/>
      <c r="P1" s="207"/>
    </row>
    <row r="2" ht="22.8" customHeight="1" spans="1:16">
      <c r="A2" s="230"/>
      <c r="B2" s="61" t="s">
        <v>5</v>
      </c>
      <c r="C2" s="61"/>
      <c r="D2" s="61"/>
      <c r="E2" s="184"/>
      <c r="F2" s="184"/>
      <c r="G2" s="61"/>
      <c r="H2" s="61"/>
      <c r="I2" s="61"/>
      <c r="J2" s="61"/>
      <c r="K2" s="184"/>
      <c r="L2" s="184"/>
      <c r="M2" s="184"/>
      <c r="N2" s="61"/>
      <c r="O2" s="61"/>
      <c r="P2" s="248"/>
    </row>
    <row r="3" ht="19.55" customHeight="1" spans="1:16">
      <c r="A3" s="161"/>
      <c r="B3" s="231"/>
      <c r="C3" s="231"/>
      <c r="D3" s="232"/>
      <c r="E3" s="233"/>
      <c r="F3" s="233"/>
      <c r="G3" s="231"/>
      <c r="H3" s="231"/>
      <c r="I3" s="231"/>
      <c r="J3" s="157"/>
      <c r="K3" s="185"/>
      <c r="L3" s="233"/>
      <c r="M3" s="233"/>
      <c r="N3" s="231" t="s">
        <v>6</v>
      </c>
      <c r="O3" s="231"/>
      <c r="P3" s="249"/>
    </row>
    <row r="4" ht="24.4" customHeight="1" spans="1:16">
      <c r="A4" s="161"/>
      <c r="B4" s="234" t="s">
        <v>7</v>
      </c>
      <c r="C4" s="234"/>
      <c r="D4" s="234"/>
      <c r="E4" s="235"/>
      <c r="F4" s="235"/>
      <c r="G4" s="234"/>
      <c r="H4" s="234"/>
      <c r="I4" s="234" t="s">
        <v>8</v>
      </c>
      <c r="J4" s="234"/>
      <c r="K4" s="235"/>
      <c r="L4" s="235"/>
      <c r="M4" s="235"/>
      <c r="N4" s="234"/>
      <c r="O4" s="234"/>
      <c r="P4" s="249"/>
    </row>
    <row r="5" ht="30.15" customHeight="1" spans="1:16">
      <c r="A5" s="152"/>
      <c r="B5" s="234" t="s">
        <v>9</v>
      </c>
      <c r="C5" s="158" t="s">
        <v>10</v>
      </c>
      <c r="D5" s="158" t="s">
        <v>11</v>
      </c>
      <c r="E5" s="158" t="s">
        <v>12</v>
      </c>
      <c r="F5" s="158" t="s">
        <v>13</v>
      </c>
      <c r="G5" s="158" t="s">
        <v>14</v>
      </c>
      <c r="H5" s="158"/>
      <c r="I5" s="234" t="s">
        <v>9</v>
      </c>
      <c r="J5" s="158" t="s">
        <v>10</v>
      </c>
      <c r="K5" s="158" t="s">
        <v>11</v>
      </c>
      <c r="L5" s="158" t="s">
        <v>12</v>
      </c>
      <c r="M5" s="158" t="s">
        <v>13</v>
      </c>
      <c r="N5" s="158" t="s">
        <v>15</v>
      </c>
      <c r="O5" s="158"/>
      <c r="P5" s="207"/>
    </row>
    <row r="6" ht="24.4" customHeight="1" spans="1:16">
      <c r="A6" s="161"/>
      <c r="B6" s="234"/>
      <c r="C6" s="158"/>
      <c r="D6" s="158"/>
      <c r="E6" s="158"/>
      <c r="F6" s="158"/>
      <c r="G6" s="158" t="s">
        <v>16</v>
      </c>
      <c r="H6" s="158" t="s">
        <v>17</v>
      </c>
      <c r="I6" s="234"/>
      <c r="J6" s="158"/>
      <c r="K6" s="158"/>
      <c r="L6" s="158"/>
      <c r="M6" s="158"/>
      <c r="N6" s="158" t="s">
        <v>16</v>
      </c>
      <c r="O6" s="158" t="s">
        <v>17</v>
      </c>
      <c r="P6" s="249"/>
    </row>
    <row r="7" s="151" customFormat="1" ht="22.8" customHeight="1" spans="1:16">
      <c r="A7" s="199"/>
      <c r="B7" s="236" t="s">
        <v>18</v>
      </c>
      <c r="C7" s="201">
        <f t="shared" ref="C7:F7" si="0">SUM(C8:C22)</f>
        <v>14843</v>
      </c>
      <c r="D7" s="201">
        <f t="shared" si="0"/>
        <v>14485</v>
      </c>
      <c r="E7" s="201">
        <f t="shared" si="0"/>
        <v>15770</v>
      </c>
      <c r="F7" s="201">
        <f t="shared" si="0"/>
        <v>15770</v>
      </c>
      <c r="G7" s="237">
        <f>F7-E7</f>
        <v>0</v>
      </c>
      <c r="H7" s="165">
        <f>G7/E7</f>
        <v>0</v>
      </c>
      <c r="I7" s="250" t="s">
        <v>19</v>
      </c>
      <c r="J7" s="79">
        <v>26620</v>
      </c>
      <c r="K7" s="239">
        <v>27256</v>
      </c>
      <c r="L7" s="79">
        <v>26968</v>
      </c>
      <c r="M7" s="79">
        <v>26968</v>
      </c>
      <c r="N7" s="237">
        <f t="shared" ref="N7:N10" si="1">M7-L7</f>
        <v>0</v>
      </c>
      <c r="O7" s="165">
        <f t="shared" ref="O7:O14" si="2">N7/L7</f>
        <v>0</v>
      </c>
      <c r="P7" s="225"/>
    </row>
    <row r="8" s="151" customFormat="1" ht="22.8" customHeight="1" spans="1:16">
      <c r="A8" s="170"/>
      <c r="B8" s="171" t="s">
        <v>20</v>
      </c>
      <c r="C8" s="79">
        <v>2275</v>
      </c>
      <c r="D8" s="79">
        <v>4200</v>
      </c>
      <c r="E8" s="79">
        <v>4455</v>
      </c>
      <c r="F8" s="79">
        <v>4455</v>
      </c>
      <c r="G8" s="237">
        <f t="shared" ref="G8:G28" si="3">F8-E8</f>
        <v>0</v>
      </c>
      <c r="H8" s="165">
        <f t="shared" ref="H8:H28" si="4">G8/E8</f>
        <v>0</v>
      </c>
      <c r="I8" s="250" t="s">
        <v>21</v>
      </c>
      <c r="J8" s="68"/>
      <c r="L8" s="68"/>
      <c r="M8" s="68"/>
      <c r="N8" s="251"/>
      <c r="O8" s="165"/>
      <c r="P8" s="227"/>
    </row>
    <row r="9" s="151" customFormat="1" ht="22.8" customHeight="1" spans="1:16">
      <c r="A9" s="199"/>
      <c r="B9" s="171" t="s">
        <v>22</v>
      </c>
      <c r="C9" s="79">
        <v>2324</v>
      </c>
      <c r="D9" s="79">
        <v>1623</v>
      </c>
      <c r="E9" s="79">
        <v>2064</v>
      </c>
      <c r="F9" s="79">
        <v>2064</v>
      </c>
      <c r="G9" s="237">
        <f t="shared" si="3"/>
        <v>0</v>
      </c>
      <c r="H9" s="165">
        <f t="shared" si="4"/>
        <v>0</v>
      </c>
      <c r="I9" s="250" t="s">
        <v>23</v>
      </c>
      <c r="J9" s="79">
        <v>380</v>
      </c>
      <c r="K9" s="239">
        <v>484</v>
      </c>
      <c r="L9" s="79">
        <v>390</v>
      </c>
      <c r="M9" s="79">
        <v>390</v>
      </c>
      <c r="N9" s="237">
        <f t="shared" si="1"/>
        <v>0</v>
      </c>
      <c r="O9" s="165">
        <f t="shared" si="2"/>
        <v>0</v>
      </c>
      <c r="P9" s="225"/>
    </row>
    <row r="10" s="151" customFormat="1" ht="22.8" customHeight="1" spans="1:16">
      <c r="A10" s="170"/>
      <c r="B10" s="171" t="s">
        <v>24</v>
      </c>
      <c r="C10" s="79">
        <v>868</v>
      </c>
      <c r="D10" s="79">
        <v>653</v>
      </c>
      <c r="E10" s="79">
        <v>770</v>
      </c>
      <c r="F10" s="79">
        <v>770</v>
      </c>
      <c r="G10" s="237">
        <f t="shared" si="3"/>
        <v>0</v>
      </c>
      <c r="H10" s="165">
        <f t="shared" si="4"/>
        <v>0</v>
      </c>
      <c r="I10" s="250" t="s">
        <v>25</v>
      </c>
      <c r="J10" s="79">
        <v>11313</v>
      </c>
      <c r="K10" s="239">
        <v>9622</v>
      </c>
      <c r="L10" s="79">
        <v>12143</v>
      </c>
      <c r="M10" s="79">
        <v>12143</v>
      </c>
      <c r="N10" s="237">
        <f t="shared" si="1"/>
        <v>0</v>
      </c>
      <c r="O10" s="165">
        <f t="shared" si="2"/>
        <v>0</v>
      </c>
      <c r="P10" s="227"/>
    </row>
    <row r="11" s="151" customFormat="1" ht="22.8" customHeight="1" spans="1:16">
      <c r="A11" s="170"/>
      <c r="B11" s="171" t="s">
        <v>26</v>
      </c>
      <c r="C11" s="79">
        <v>46</v>
      </c>
      <c r="D11" s="79">
        <v>29</v>
      </c>
      <c r="E11" s="79">
        <v>36</v>
      </c>
      <c r="F11" s="79">
        <v>36</v>
      </c>
      <c r="G11" s="237">
        <f t="shared" si="3"/>
        <v>0</v>
      </c>
      <c r="H11" s="165">
        <f t="shared" si="4"/>
        <v>0</v>
      </c>
      <c r="I11" s="250" t="s">
        <v>27</v>
      </c>
      <c r="J11" s="79">
        <v>40062</v>
      </c>
      <c r="K11" s="239">
        <v>40131</v>
      </c>
      <c r="L11" s="79">
        <v>41302</v>
      </c>
      <c r="M11" s="79">
        <f>4100+4100+41302</f>
        <v>49502</v>
      </c>
      <c r="N11" s="237">
        <f t="shared" ref="N11:N14" si="5">M11-L11</f>
        <v>8200</v>
      </c>
      <c r="O11" s="165">
        <f t="shared" si="2"/>
        <v>0.198537601084693</v>
      </c>
      <c r="P11" s="227"/>
    </row>
    <row r="12" s="151" customFormat="1" ht="22.8" customHeight="1" spans="1:16">
      <c r="A12" s="170"/>
      <c r="B12" s="171" t="s">
        <v>28</v>
      </c>
      <c r="C12" s="79">
        <v>400</v>
      </c>
      <c r="D12" s="79">
        <v>500</v>
      </c>
      <c r="E12" s="79">
        <v>522</v>
      </c>
      <c r="F12" s="79">
        <v>522</v>
      </c>
      <c r="G12" s="237">
        <f t="shared" si="3"/>
        <v>0</v>
      </c>
      <c r="H12" s="165">
        <f t="shared" si="4"/>
        <v>0</v>
      </c>
      <c r="I12" s="250" t="s">
        <v>29</v>
      </c>
      <c r="J12" s="79">
        <v>731</v>
      </c>
      <c r="K12" s="239">
        <v>784</v>
      </c>
      <c r="L12" s="79">
        <v>773</v>
      </c>
      <c r="M12" s="79">
        <v>773</v>
      </c>
      <c r="N12" s="237">
        <f t="shared" si="5"/>
        <v>0</v>
      </c>
      <c r="O12" s="165">
        <f t="shared" si="2"/>
        <v>0</v>
      </c>
      <c r="P12" s="227"/>
    </row>
    <row r="13" s="151" customFormat="1" ht="22.8" customHeight="1" spans="1:16">
      <c r="A13" s="170"/>
      <c r="B13" s="171" t="s">
        <v>30</v>
      </c>
      <c r="C13" s="79">
        <v>1000</v>
      </c>
      <c r="D13" s="79">
        <v>943</v>
      </c>
      <c r="E13" s="79">
        <v>920</v>
      </c>
      <c r="F13" s="79">
        <v>920</v>
      </c>
      <c r="G13" s="237">
        <f t="shared" si="3"/>
        <v>0</v>
      </c>
      <c r="H13" s="165">
        <f t="shared" si="4"/>
        <v>0</v>
      </c>
      <c r="I13" s="250" t="s">
        <v>31</v>
      </c>
      <c r="J13" s="79">
        <v>6610</v>
      </c>
      <c r="K13" s="239">
        <v>5985</v>
      </c>
      <c r="L13" s="79">
        <v>5699</v>
      </c>
      <c r="M13" s="79">
        <f>500+500+5699</f>
        <v>6699</v>
      </c>
      <c r="N13" s="237">
        <f t="shared" si="5"/>
        <v>1000</v>
      </c>
      <c r="O13" s="165">
        <f t="shared" si="2"/>
        <v>0.175469380593087</v>
      </c>
      <c r="P13" s="227"/>
    </row>
    <row r="14" s="151" customFormat="1" ht="22.8" customHeight="1" spans="1:16">
      <c r="A14" s="170"/>
      <c r="B14" s="171" t="s">
        <v>32</v>
      </c>
      <c r="C14" s="79">
        <v>170</v>
      </c>
      <c r="D14" s="79">
        <v>168</v>
      </c>
      <c r="E14" s="79">
        <v>193</v>
      </c>
      <c r="F14" s="79">
        <v>193</v>
      </c>
      <c r="G14" s="237">
        <f t="shared" si="3"/>
        <v>0</v>
      </c>
      <c r="H14" s="165">
        <f t="shared" si="4"/>
        <v>0</v>
      </c>
      <c r="I14" s="250" t="s">
        <v>33</v>
      </c>
      <c r="J14" s="79">
        <v>32592</v>
      </c>
      <c r="K14" s="239">
        <v>38414</v>
      </c>
      <c r="L14" s="79">
        <v>42302</v>
      </c>
      <c r="M14" s="79">
        <v>42302</v>
      </c>
      <c r="N14" s="237">
        <f t="shared" si="5"/>
        <v>0</v>
      </c>
      <c r="O14" s="165">
        <f t="shared" si="2"/>
        <v>0</v>
      </c>
      <c r="P14" s="227"/>
    </row>
    <row r="15" s="151" customFormat="1" ht="22.8" customHeight="1" spans="1:16">
      <c r="A15" s="170"/>
      <c r="B15" s="171" t="s">
        <v>34</v>
      </c>
      <c r="C15" s="79">
        <v>2600</v>
      </c>
      <c r="D15" s="79">
        <v>2073</v>
      </c>
      <c r="E15" s="79">
        <v>2150</v>
      </c>
      <c r="F15" s="79">
        <v>2150</v>
      </c>
      <c r="G15" s="237">
        <f t="shared" si="3"/>
        <v>0</v>
      </c>
      <c r="H15" s="165">
        <f t="shared" si="4"/>
        <v>0</v>
      </c>
      <c r="I15" s="250" t="s">
        <v>35</v>
      </c>
      <c r="J15" s="79"/>
      <c r="L15" s="79"/>
      <c r="M15" s="79"/>
      <c r="N15" s="251"/>
      <c r="O15" s="165"/>
      <c r="P15" s="227"/>
    </row>
    <row r="16" s="151" customFormat="1" ht="22.8" customHeight="1" spans="1:16">
      <c r="A16" s="170"/>
      <c r="B16" s="171" t="s">
        <v>36</v>
      </c>
      <c r="C16" s="79">
        <v>1960</v>
      </c>
      <c r="D16" s="79">
        <v>1637</v>
      </c>
      <c r="E16" s="79">
        <v>1740</v>
      </c>
      <c r="F16" s="79">
        <v>1740</v>
      </c>
      <c r="G16" s="237">
        <f t="shared" si="3"/>
        <v>0</v>
      </c>
      <c r="H16" s="165">
        <f t="shared" si="4"/>
        <v>0</v>
      </c>
      <c r="I16" s="250" t="s">
        <v>37</v>
      </c>
      <c r="J16" s="79">
        <v>21561</v>
      </c>
      <c r="K16" s="239">
        <v>24546</v>
      </c>
      <c r="L16" s="79">
        <v>25077</v>
      </c>
      <c r="M16" s="79">
        <f>600+25077</f>
        <v>25677</v>
      </c>
      <c r="N16" s="237">
        <f t="shared" ref="N16:N23" si="6">M16-L16</f>
        <v>600</v>
      </c>
      <c r="O16" s="165">
        <f t="shared" ref="O16:O19" si="7">N16/L16</f>
        <v>0.0239263069745185</v>
      </c>
      <c r="P16" s="227"/>
    </row>
    <row r="17" s="151" customFormat="1" ht="22.8" customHeight="1" spans="1:16">
      <c r="A17" s="170"/>
      <c r="B17" s="171" t="s">
        <v>38</v>
      </c>
      <c r="C17" s="79">
        <v>500</v>
      </c>
      <c r="D17" s="79">
        <v>497</v>
      </c>
      <c r="E17" s="79">
        <v>500</v>
      </c>
      <c r="F17" s="79">
        <v>500</v>
      </c>
      <c r="G17" s="237">
        <f t="shared" si="3"/>
        <v>0</v>
      </c>
      <c r="H17" s="165">
        <f t="shared" si="4"/>
        <v>0</v>
      </c>
      <c r="I17" s="250" t="s">
        <v>39</v>
      </c>
      <c r="J17" s="79">
        <v>9423</v>
      </c>
      <c r="K17" s="239">
        <v>11685</v>
      </c>
      <c r="L17" s="79">
        <v>3272</v>
      </c>
      <c r="M17" s="79">
        <f>500+3272</f>
        <v>3772</v>
      </c>
      <c r="N17" s="237">
        <f t="shared" si="6"/>
        <v>500</v>
      </c>
      <c r="O17" s="165">
        <f t="shared" si="7"/>
        <v>0.15281173594132</v>
      </c>
      <c r="P17" s="227"/>
    </row>
    <row r="18" s="151" customFormat="1" ht="22.8" customHeight="1" spans="1:16">
      <c r="A18" s="170"/>
      <c r="B18" s="171" t="s">
        <v>40</v>
      </c>
      <c r="C18" s="79"/>
      <c r="D18" s="79"/>
      <c r="E18" s="79"/>
      <c r="F18" s="79"/>
      <c r="G18" s="237">
        <f t="shared" si="3"/>
        <v>0</v>
      </c>
      <c r="H18" s="165" t="e">
        <f t="shared" si="4"/>
        <v>#DIV/0!</v>
      </c>
      <c r="I18" s="250" t="s">
        <v>41</v>
      </c>
      <c r="J18" s="79">
        <v>17029</v>
      </c>
      <c r="K18" s="239">
        <v>20357</v>
      </c>
      <c r="L18" s="79">
        <f>2400+10998</f>
        <v>13398</v>
      </c>
      <c r="M18" s="79">
        <f>11850+11819+2400+10998</f>
        <v>37067</v>
      </c>
      <c r="N18" s="237">
        <f t="shared" si="6"/>
        <v>23669</v>
      </c>
      <c r="O18" s="165">
        <f t="shared" si="7"/>
        <v>1.76660695626213</v>
      </c>
      <c r="P18" s="227"/>
    </row>
    <row r="19" s="151" customFormat="1" ht="22.8" customHeight="1" spans="1:16">
      <c r="A19" s="170"/>
      <c r="B19" s="171" t="s">
        <v>42</v>
      </c>
      <c r="C19" s="79">
        <v>2300</v>
      </c>
      <c r="D19" s="79">
        <v>1931</v>
      </c>
      <c r="E19" s="79">
        <v>2000</v>
      </c>
      <c r="F19" s="79">
        <v>2000</v>
      </c>
      <c r="G19" s="237">
        <f t="shared" si="3"/>
        <v>0</v>
      </c>
      <c r="H19" s="165">
        <f t="shared" si="4"/>
        <v>0</v>
      </c>
      <c r="I19" s="250" t="s">
        <v>43</v>
      </c>
      <c r="J19" s="79">
        <v>61179</v>
      </c>
      <c r="K19" s="239">
        <v>69504</v>
      </c>
      <c r="L19" s="79">
        <v>56046</v>
      </c>
      <c r="M19" s="79">
        <f>1000+500+56046</f>
        <v>57546</v>
      </c>
      <c r="N19" s="237">
        <f t="shared" si="6"/>
        <v>1500</v>
      </c>
      <c r="O19" s="165">
        <f t="shared" si="7"/>
        <v>0.026763729793384</v>
      </c>
      <c r="P19" s="227"/>
    </row>
    <row r="20" s="151" customFormat="1" ht="22.8" customHeight="1" spans="1:16">
      <c r="A20" s="170"/>
      <c r="B20" s="171" t="s">
        <v>44</v>
      </c>
      <c r="C20" s="79">
        <v>350</v>
      </c>
      <c r="D20" s="79">
        <v>187</v>
      </c>
      <c r="E20" s="79">
        <v>370</v>
      </c>
      <c r="F20" s="79">
        <v>370</v>
      </c>
      <c r="G20" s="237">
        <f t="shared" si="3"/>
        <v>0</v>
      </c>
      <c r="H20" s="165">
        <f t="shared" si="4"/>
        <v>0</v>
      </c>
      <c r="I20" s="250" t="s">
        <v>45</v>
      </c>
      <c r="J20" s="79">
        <v>9712</v>
      </c>
      <c r="K20" s="239">
        <v>10637</v>
      </c>
      <c r="L20" s="79">
        <v>3795</v>
      </c>
      <c r="M20" s="79">
        <f>4450+1183+3795</f>
        <v>9428</v>
      </c>
      <c r="N20" s="164">
        <f t="shared" si="6"/>
        <v>5633</v>
      </c>
      <c r="O20" s="165">
        <f t="shared" ref="O20:O23" si="8">N20/L20</f>
        <v>1.48432147562582</v>
      </c>
      <c r="P20" s="227"/>
    </row>
    <row r="21" s="151" customFormat="1" ht="22.8" customHeight="1" spans="1:16">
      <c r="A21" s="170"/>
      <c r="B21" s="171" t="s">
        <v>46</v>
      </c>
      <c r="C21" s="79">
        <v>50</v>
      </c>
      <c r="D21" s="79">
        <v>37</v>
      </c>
      <c r="E21" s="79">
        <v>50</v>
      </c>
      <c r="F21" s="79">
        <v>50</v>
      </c>
      <c r="G21" s="237">
        <f t="shared" si="3"/>
        <v>0</v>
      </c>
      <c r="H21" s="165">
        <f t="shared" si="4"/>
        <v>0</v>
      </c>
      <c r="I21" s="250" t="s">
        <v>47</v>
      </c>
      <c r="J21" s="79">
        <v>2662</v>
      </c>
      <c r="K21" s="239">
        <v>4076</v>
      </c>
      <c r="L21" s="79">
        <v>2458</v>
      </c>
      <c r="M21" s="79">
        <v>2458</v>
      </c>
      <c r="N21" s="164">
        <f t="shared" si="6"/>
        <v>0</v>
      </c>
      <c r="O21" s="165">
        <f t="shared" si="8"/>
        <v>0</v>
      </c>
      <c r="P21" s="227"/>
    </row>
    <row r="22" s="151" customFormat="1" ht="22.8" customHeight="1" spans="1:16">
      <c r="A22" s="170"/>
      <c r="B22" s="171" t="s">
        <v>48</v>
      </c>
      <c r="C22" s="79">
        <v>0</v>
      </c>
      <c r="D22" s="79">
        <v>7</v>
      </c>
      <c r="E22" s="79"/>
      <c r="F22" s="79"/>
      <c r="G22" s="237">
        <f t="shared" si="3"/>
        <v>0</v>
      </c>
      <c r="H22" s="165" t="e">
        <f t="shared" si="4"/>
        <v>#DIV/0!</v>
      </c>
      <c r="I22" s="250" t="s">
        <v>49</v>
      </c>
      <c r="J22" s="79">
        <v>265</v>
      </c>
      <c r="K22" s="239">
        <v>442</v>
      </c>
      <c r="L22" s="79">
        <v>465</v>
      </c>
      <c r="M22" s="79">
        <v>465</v>
      </c>
      <c r="N22" s="164">
        <f t="shared" si="6"/>
        <v>0</v>
      </c>
      <c r="O22" s="165">
        <f t="shared" si="8"/>
        <v>0</v>
      </c>
      <c r="P22" s="227"/>
    </row>
    <row r="23" s="151" customFormat="1" ht="22.8" customHeight="1" spans="1:16">
      <c r="A23" s="170"/>
      <c r="B23" s="202" t="s">
        <v>50</v>
      </c>
      <c r="C23" s="201">
        <f t="shared" ref="C23:F23" si="9">SUM(C24:C30)</f>
        <v>9190</v>
      </c>
      <c r="D23" s="201">
        <f t="shared" si="9"/>
        <v>9670</v>
      </c>
      <c r="E23" s="201">
        <f t="shared" si="9"/>
        <v>10317</v>
      </c>
      <c r="F23" s="201">
        <f t="shared" si="9"/>
        <v>10317</v>
      </c>
      <c r="G23" s="237">
        <f t="shared" si="3"/>
        <v>0</v>
      </c>
      <c r="H23" s="165">
        <f t="shared" si="4"/>
        <v>0</v>
      </c>
      <c r="I23" s="250" t="s">
        <v>51</v>
      </c>
      <c r="J23" s="79">
        <v>105</v>
      </c>
      <c r="K23" s="239">
        <v>305</v>
      </c>
      <c r="L23" s="79"/>
      <c r="M23" s="79"/>
      <c r="N23" s="164">
        <f t="shared" si="6"/>
        <v>0</v>
      </c>
      <c r="O23" s="165" t="e">
        <f t="shared" si="8"/>
        <v>#DIV/0!</v>
      </c>
      <c r="P23" s="227"/>
    </row>
    <row r="24" s="151" customFormat="1" ht="22.8" customHeight="1" spans="1:16">
      <c r="A24" s="170"/>
      <c r="B24" s="171" t="s">
        <v>52</v>
      </c>
      <c r="C24" s="79">
        <v>620</v>
      </c>
      <c r="D24" s="79">
        <v>1299</v>
      </c>
      <c r="E24" s="79">
        <v>482</v>
      </c>
      <c r="F24" s="79">
        <v>482</v>
      </c>
      <c r="G24" s="237">
        <f t="shared" si="3"/>
        <v>0</v>
      </c>
      <c r="H24" s="165">
        <f t="shared" si="4"/>
        <v>0</v>
      </c>
      <c r="I24" s="250" t="s">
        <v>53</v>
      </c>
      <c r="J24" s="79"/>
      <c r="K24" s="239"/>
      <c r="L24" s="79"/>
      <c r="M24" s="79"/>
      <c r="N24" s="251"/>
      <c r="O24" s="165"/>
      <c r="P24" s="227"/>
    </row>
    <row r="25" s="151" customFormat="1" ht="22.8" customHeight="1" spans="1:16">
      <c r="A25" s="170"/>
      <c r="B25" s="171" t="s">
        <v>54</v>
      </c>
      <c r="C25" s="79">
        <v>2623</v>
      </c>
      <c r="D25" s="79">
        <v>2238</v>
      </c>
      <c r="E25" s="79">
        <v>1717</v>
      </c>
      <c r="F25" s="79">
        <v>1717</v>
      </c>
      <c r="G25" s="237">
        <f t="shared" si="3"/>
        <v>0</v>
      </c>
      <c r="H25" s="165">
        <f t="shared" si="4"/>
        <v>0</v>
      </c>
      <c r="I25" s="250" t="s">
        <v>55</v>
      </c>
      <c r="J25" s="79">
        <v>2217</v>
      </c>
      <c r="K25" s="239">
        <v>3108</v>
      </c>
      <c r="L25" s="79">
        <v>4078</v>
      </c>
      <c r="M25" s="79">
        <f>500+74+4078</f>
        <v>4652</v>
      </c>
      <c r="N25" s="237">
        <f t="shared" ref="N25:N32" si="10">M25-L25</f>
        <v>574</v>
      </c>
      <c r="O25" s="165">
        <f t="shared" ref="O25:O32" si="11">N25/L25</f>
        <v>0.140755272192251</v>
      </c>
      <c r="P25" s="227"/>
    </row>
    <row r="26" s="151" customFormat="1" ht="22.8" customHeight="1" spans="1:16">
      <c r="A26" s="170"/>
      <c r="B26" s="171" t="s">
        <v>56</v>
      </c>
      <c r="C26" s="79">
        <v>2052</v>
      </c>
      <c r="D26" s="79">
        <v>2886</v>
      </c>
      <c r="E26" s="79">
        <v>2255</v>
      </c>
      <c r="F26" s="79">
        <v>2255</v>
      </c>
      <c r="G26" s="237">
        <f t="shared" si="3"/>
        <v>0</v>
      </c>
      <c r="H26" s="165">
        <f t="shared" si="4"/>
        <v>0</v>
      </c>
      <c r="I26" s="250" t="s">
        <v>57</v>
      </c>
      <c r="J26" s="79">
        <v>8912</v>
      </c>
      <c r="K26" s="239">
        <v>10181</v>
      </c>
      <c r="L26" s="79">
        <v>8808</v>
      </c>
      <c r="M26" s="79">
        <f>1500+8808</f>
        <v>10308</v>
      </c>
      <c r="N26" s="164">
        <f t="shared" si="10"/>
        <v>1500</v>
      </c>
      <c r="O26" s="165">
        <f t="shared" si="11"/>
        <v>0.170299727520436</v>
      </c>
      <c r="P26" s="227"/>
    </row>
    <row r="27" s="151" customFormat="1" ht="22.8" customHeight="1" spans="1:16">
      <c r="A27" s="170"/>
      <c r="B27" s="171" t="s">
        <v>58</v>
      </c>
      <c r="C27" s="79">
        <v>1100</v>
      </c>
      <c r="D27" s="79">
        <v>620</v>
      </c>
      <c r="E27" s="79">
        <v>3634</v>
      </c>
      <c r="F27" s="79">
        <v>3634</v>
      </c>
      <c r="G27" s="237">
        <f t="shared" si="3"/>
        <v>0</v>
      </c>
      <c r="H27" s="165">
        <f t="shared" si="4"/>
        <v>0</v>
      </c>
      <c r="I27" s="250" t="s">
        <v>59</v>
      </c>
      <c r="J27" s="79">
        <v>250</v>
      </c>
      <c r="K27" s="239">
        <v>277</v>
      </c>
      <c r="L27" s="79">
        <v>303</v>
      </c>
      <c r="M27" s="79">
        <v>303</v>
      </c>
      <c r="N27" s="164">
        <f t="shared" si="10"/>
        <v>0</v>
      </c>
      <c r="O27" s="165">
        <f t="shared" si="11"/>
        <v>0</v>
      </c>
      <c r="P27" s="227"/>
    </row>
    <row r="28" s="151" customFormat="1" ht="22.8" customHeight="1" spans="1:16">
      <c r="A28" s="170"/>
      <c r="B28" s="171" t="s">
        <v>60</v>
      </c>
      <c r="C28" s="79">
        <v>1133</v>
      </c>
      <c r="D28" s="79">
        <v>1365</v>
      </c>
      <c r="E28" s="79">
        <v>1125</v>
      </c>
      <c r="F28" s="79">
        <v>1125</v>
      </c>
      <c r="G28" s="237">
        <f t="shared" si="3"/>
        <v>0</v>
      </c>
      <c r="H28" s="165">
        <f t="shared" si="4"/>
        <v>0</v>
      </c>
      <c r="I28" s="250" t="s">
        <v>61</v>
      </c>
      <c r="J28" s="79"/>
      <c r="K28" s="239"/>
      <c r="L28" s="79"/>
      <c r="M28" s="79"/>
      <c r="N28" s="251"/>
      <c r="O28" s="165"/>
      <c r="P28" s="227"/>
    </row>
    <row r="29" s="151" customFormat="1" ht="22.8" customHeight="1" spans="1:16">
      <c r="A29" s="170"/>
      <c r="B29" s="171" t="s">
        <v>62</v>
      </c>
      <c r="C29" s="79">
        <v>1602</v>
      </c>
      <c r="D29" s="79">
        <v>1228</v>
      </c>
      <c r="E29" s="79">
        <v>1101</v>
      </c>
      <c r="F29" s="79">
        <v>1101</v>
      </c>
      <c r="G29" s="164">
        <f t="shared" ref="G29:G32" si="12">F29-E29</f>
        <v>0</v>
      </c>
      <c r="H29" s="165">
        <f t="shared" ref="H29:H32" si="13">G29/E29</f>
        <v>0</v>
      </c>
      <c r="I29" s="250" t="s">
        <v>63</v>
      </c>
      <c r="J29" s="79">
        <v>791</v>
      </c>
      <c r="K29" s="239">
        <v>2022</v>
      </c>
      <c r="L29" s="79">
        <v>1589</v>
      </c>
      <c r="M29" s="79">
        <f>500+1000+1589</f>
        <v>3089</v>
      </c>
      <c r="N29" s="164">
        <f>M29-L29</f>
        <v>1500</v>
      </c>
      <c r="O29" s="165">
        <f t="shared" si="11"/>
        <v>0.943989930774072</v>
      </c>
      <c r="P29" s="227"/>
    </row>
    <row r="30" s="151" customFormat="1" ht="22.8" customHeight="1" spans="1:16">
      <c r="A30" s="170"/>
      <c r="B30" s="171" t="s">
        <v>64</v>
      </c>
      <c r="C30" s="79">
        <v>60</v>
      </c>
      <c r="D30" s="79">
        <v>34</v>
      </c>
      <c r="E30" s="79">
        <v>3</v>
      </c>
      <c r="F30" s="79">
        <v>3</v>
      </c>
      <c r="G30" s="238">
        <f t="shared" si="12"/>
        <v>0</v>
      </c>
      <c r="H30" s="165">
        <f t="shared" si="13"/>
        <v>0</v>
      </c>
      <c r="I30" s="250" t="s">
        <v>65</v>
      </c>
      <c r="J30" s="79">
        <v>18609</v>
      </c>
      <c r="K30" s="239"/>
      <c r="L30" s="79">
        <v>14940</v>
      </c>
      <c r="M30" s="79">
        <v>14940</v>
      </c>
      <c r="N30" s="238">
        <f t="shared" si="10"/>
        <v>0</v>
      </c>
      <c r="O30" s="165">
        <f t="shared" si="11"/>
        <v>0</v>
      </c>
      <c r="P30" s="227"/>
    </row>
    <row r="31" s="151" customFormat="1" ht="22.8" customHeight="1" spans="1:16">
      <c r="A31" s="170"/>
      <c r="B31" s="202"/>
      <c r="C31" s="239"/>
      <c r="D31" s="239"/>
      <c r="E31" s="172"/>
      <c r="F31" s="172"/>
      <c r="G31" s="238"/>
      <c r="H31" s="165"/>
      <c r="I31" s="250" t="s">
        <v>66</v>
      </c>
      <c r="J31" s="215">
        <v>2134</v>
      </c>
      <c r="K31" s="239">
        <v>2168</v>
      </c>
      <c r="L31" s="215">
        <v>2174</v>
      </c>
      <c r="M31" s="215">
        <v>2174</v>
      </c>
      <c r="N31" s="238">
        <f t="shared" si="10"/>
        <v>0</v>
      </c>
      <c r="O31" s="165">
        <f t="shared" si="11"/>
        <v>0</v>
      </c>
      <c r="P31" s="227"/>
    </row>
    <row r="32" s="151" customFormat="1" ht="22.8" customHeight="1" spans="1:16">
      <c r="A32" s="170"/>
      <c r="B32" s="171"/>
      <c r="C32" s="239"/>
      <c r="D32" s="239"/>
      <c r="E32" s="172"/>
      <c r="F32" s="172"/>
      <c r="G32" s="238"/>
      <c r="H32" s="165"/>
      <c r="I32" s="250" t="s">
        <v>67</v>
      </c>
      <c r="J32" s="252">
        <v>12</v>
      </c>
      <c r="K32" s="253">
        <v>9</v>
      </c>
      <c r="L32" s="252">
        <v>12</v>
      </c>
      <c r="M32" s="252">
        <v>12</v>
      </c>
      <c r="N32" s="238">
        <f t="shared" si="10"/>
        <v>0</v>
      </c>
      <c r="O32" s="165">
        <f t="shared" si="11"/>
        <v>0</v>
      </c>
      <c r="P32" s="227"/>
    </row>
    <row r="33" s="151" customFormat="1" ht="22.8" customHeight="1" spans="1:16">
      <c r="A33" s="170"/>
      <c r="B33" s="171"/>
      <c r="C33" s="239"/>
      <c r="D33" s="239"/>
      <c r="E33" s="172"/>
      <c r="F33" s="172"/>
      <c r="G33" s="165"/>
      <c r="H33" s="165"/>
      <c r="I33" s="250" t="s">
        <v>68</v>
      </c>
      <c r="J33" s="239"/>
      <c r="K33" s="253"/>
      <c r="L33" s="254"/>
      <c r="M33" s="254"/>
      <c r="N33" s="238"/>
      <c r="O33" s="255"/>
      <c r="P33" s="227"/>
    </row>
    <row r="34" s="151" customFormat="1" ht="22.8" customHeight="1" spans="1:16">
      <c r="A34" s="170"/>
      <c r="B34" s="171"/>
      <c r="C34" s="239"/>
      <c r="D34" s="239"/>
      <c r="E34" s="172"/>
      <c r="F34" s="172"/>
      <c r="G34" s="165"/>
      <c r="H34" s="165"/>
      <c r="I34" s="250" t="s">
        <v>69</v>
      </c>
      <c r="J34" s="239"/>
      <c r="K34" s="253"/>
      <c r="L34" s="256"/>
      <c r="M34" s="256"/>
      <c r="N34" s="238"/>
      <c r="O34" s="257"/>
      <c r="P34" s="227"/>
    </row>
    <row r="35" s="151" customFormat="1" ht="22.8" customHeight="1" spans="1:16">
      <c r="A35" s="170"/>
      <c r="B35" s="171"/>
      <c r="C35" s="239"/>
      <c r="D35" s="239"/>
      <c r="E35" s="172"/>
      <c r="F35" s="172"/>
      <c r="G35" s="165"/>
      <c r="H35" s="239"/>
      <c r="I35" s="239"/>
      <c r="J35" s="239"/>
      <c r="K35" s="253"/>
      <c r="L35" s="254"/>
      <c r="M35" s="254"/>
      <c r="N35" s="238"/>
      <c r="O35" s="257"/>
      <c r="P35" s="227"/>
    </row>
    <row r="36" s="151" customFormat="1" ht="22.8" customHeight="1" spans="1:16">
      <c r="A36" s="170"/>
      <c r="B36" s="171"/>
      <c r="C36" s="239"/>
      <c r="D36" s="239"/>
      <c r="E36" s="172"/>
      <c r="F36" s="172"/>
      <c r="G36" s="165"/>
      <c r="H36" s="239"/>
      <c r="I36" s="239"/>
      <c r="J36" s="239"/>
      <c r="K36" s="253"/>
      <c r="L36" s="256"/>
      <c r="M36" s="256"/>
      <c r="N36" s="238"/>
      <c r="O36" s="258"/>
      <c r="P36" s="259"/>
    </row>
    <row r="37" s="151" customFormat="1" ht="22.8" customHeight="1" spans="1:16">
      <c r="A37" s="170"/>
      <c r="B37" s="171"/>
      <c r="C37" s="239"/>
      <c r="D37" s="239"/>
      <c r="E37" s="172"/>
      <c r="F37" s="172"/>
      <c r="G37" s="165"/>
      <c r="H37" s="165"/>
      <c r="I37" s="200" t="s">
        <v>70</v>
      </c>
      <c r="J37" s="201">
        <f t="shared" ref="J37:N37" si="14">SUM(J7:J34)</f>
        <v>273169</v>
      </c>
      <c r="K37" s="201">
        <f t="shared" si="14"/>
        <v>281993</v>
      </c>
      <c r="L37" s="260">
        <f t="shared" si="14"/>
        <v>265992</v>
      </c>
      <c r="M37" s="260">
        <f t="shared" si="14"/>
        <v>310668</v>
      </c>
      <c r="N37" s="238">
        <f>M37-L37</f>
        <v>44676</v>
      </c>
      <c r="O37" s="165">
        <f>N37/L37</f>
        <v>0.167959938644771</v>
      </c>
      <c r="P37" s="227"/>
    </row>
    <row r="38" s="151" customFormat="1" ht="22.8" customHeight="1" spans="1:16">
      <c r="A38" s="199"/>
      <c r="B38" s="200" t="s">
        <v>71</v>
      </c>
      <c r="C38" s="201">
        <f t="shared" ref="C38:F38" si="15">C23+C7</f>
        <v>24033</v>
      </c>
      <c r="D38" s="201">
        <f t="shared" si="15"/>
        <v>24155</v>
      </c>
      <c r="E38" s="201">
        <f t="shared" si="15"/>
        <v>26087</v>
      </c>
      <c r="F38" s="201">
        <f t="shared" si="15"/>
        <v>26087</v>
      </c>
      <c r="G38" s="238">
        <f>F38-E38</f>
        <v>0</v>
      </c>
      <c r="H38" s="165">
        <f>G38/E38</f>
        <v>0</v>
      </c>
      <c r="I38" s="202" t="s">
        <v>72</v>
      </c>
      <c r="J38" s="201">
        <v>2500</v>
      </c>
      <c r="K38" s="201"/>
      <c r="L38" s="240">
        <v>2800</v>
      </c>
      <c r="M38" s="240">
        <v>2800</v>
      </c>
      <c r="N38" s="238">
        <f>M38-L38</f>
        <v>0</v>
      </c>
      <c r="O38" s="165">
        <f>N38/L38</f>
        <v>0</v>
      </c>
      <c r="P38" s="225"/>
    </row>
    <row r="39" s="151" customFormat="1" ht="22.8" customHeight="1" spans="1:16">
      <c r="A39" s="199"/>
      <c r="B39" s="202"/>
      <c r="C39" s="201"/>
      <c r="D39" s="201"/>
      <c r="E39" s="240"/>
      <c r="F39" s="240"/>
      <c r="G39" s="165"/>
      <c r="H39" s="165"/>
      <c r="I39" s="202" t="s">
        <v>73</v>
      </c>
      <c r="J39" s="201">
        <v>9539</v>
      </c>
      <c r="K39" s="201">
        <v>9539</v>
      </c>
      <c r="L39" s="240">
        <v>9432</v>
      </c>
      <c r="M39" s="240">
        <v>9432</v>
      </c>
      <c r="N39" s="238">
        <f>M39-L39</f>
        <v>0</v>
      </c>
      <c r="O39" s="165">
        <f>N39/L39</f>
        <v>0</v>
      </c>
      <c r="P39" s="225"/>
    </row>
    <row r="40" s="151" customFormat="1" ht="22.8" customHeight="1" spans="1:16">
      <c r="A40" s="199"/>
      <c r="B40" s="202" t="s">
        <v>74</v>
      </c>
      <c r="C40" s="201"/>
      <c r="D40" s="201"/>
      <c r="E40" s="241"/>
      <c r="F40" s="241"/>
      <c r="G40" s="165"/>
      <c r="H40" s="165"/>
      <c r="I40" s="202" t="s">
        <v>75</v>
      </c>
      <c r="J40" s="201">
        <f>J41+J44+J45+J48+J49+J54+J55+J56+J57+J58</f>
        <v>8155</v>
      </c>
      <c r="K40" s="201">
        <f t="shared" ref="K40:N40" si="16">K41+K44+K45+K48+K49+K54+K57</f>
        <v>55377</v>
      </c>
      <c r="L40" s="201">
        <f t="shared" si="16"/>
        <v>8460</v>
      </c>
      <c r="M40" s="201">
        <f t="shared" si="16"/>
        <v>8463</v>
      </c>
      <c r="N40" s="238">
        <f>M40-L40</f>
        <v>3</v>
      </c>
      <c r="O40" s="165">
        <f>N40/L40</f>
        <v>0.000354609929078014</v>
      </c>
      <c r="P40" s="225"/>
    </row>
    <row r="41" s="151" customFormat="1" ht="22.8" customHeight="1" spans="1:16">
      <c r="A41" s="199"/>
      <c r="B41" s="202" t="s">
        <v>76</v>
      </c>
      <c r="C41" s="201">
        <f t="shared" ref="C41:G41" si="17">C42+C45+C46+C49+C50+C54+C56+C57+C58</f>
        <v>269330</v>
      </c>
      <c r="D41" s="201">
        <f t="shared" si="17"/>
        <v>322754</v>
      </c>
      <c r="E41" s="201">
        <f t="shared" si="17"/>
        <v>260597</v>
      </c>
      <c r="F41" s="201">
        <f t="shared" si="17"/>
        <v>305276</v>
      </c>
      <c r="G41" s="201">
        <f t="shared" si="17"/>
        <v>44679</v>
      </c>
      <c r="H41" s="165">
        <f t="shared" ref="H41:H44" si="18">G41/E41</f>
        <v>0.171448635249063</v>
      </c>
      <c r="I41" s="171" t="s">
        <v>77</v>
      </c>
      <c r="J41" s="239"/>
      <c r="K41" s="239"/>
      <c r="L41" s="172"/>
      <c r="M41" s="172"/>
      <c r="N41" s="251"/>
      <c r="O41" s="165"/>
      <c r="P41" s="225"/>
    </row>
    <row r="42" s="151" customFormat="1" ht="22.8" customHeight="1" spans="1:16">
      <c r="A42" s="170"/>
      <c r="B42" s="171" t="s">
        <v>78</v>
      </c>
      <c r="C42" s="239">
        <f t="shared" ref="C42:F42" si="19">SUM(C43:C44)</f>
        <v>208966</v>
      </c>
      <c r="D42" s="172">
        <f t="shared" si="19"/>
        <v>260483</v>
      </c>
      <c r="E42" s="239">
        <f t="shared" si="19"/>
        <v>200246</v>
      </c>
      <c r="F42" s="239">
        <f t="shared" si="19"/>
        <v>200246</v>
      </c>
      <c r="G42" s="164">
        <f t="shared" ref="G42:G44" si="20">F42-E42</f>
        <v>0</v>
      </c>
      <c r="H42" s="165">
        <f t="shared" si="18"/>
        <v>0</v>
      </c>
      <c r="I42" s="171" t="s">
        <v>79</v>
      </c>
      <c r="J42" s="239"/>
      <c r="K42" s="239"/>
      <c r="L42" s="172"/>
      <c r="M42" s="172"/>
      <c r="N42" s="251"/>
      <c r="O42" s="165"/>
      <c r="P42" s="227"/>
    </row>
    <row r="43" s="151" customFormat="1" ht="22.8" customHeight="1" spans="1:16">
      <c r="A43" s="170"/>
      <c r="B43" s="171" t="s">
        <v>80</v>
      </c>
      <c r="C43" s="79">
        <v>203772</v>
      </c>
      <c r="D43" s="172">
        <v>248263</v>
      </c>
      <c r="E43" s="79">
        <v>195711</v>
      </c>
      <c r="F43" s="79">
        <v>195711</v>
      </c>
      <c r="G43" s="164">
        <f t="shared" si="20"/>
        <v>0</v>
      </c>
      <c r="H43" s="165">
        <f t="shared" si="18"/>
        <v>0</v>
      </c>
      <c r="I43" s="171" t="s">
        <v>81</v>
      </c>
      <c r="J43" s="239"/>
      <c r="K43" s="239"/>
      <c r="L43" s="172"/>
      <c r="M43" s="172"/>
      <c r="N43" s="251"/>
      <c r="O43" s="165"/>
      <c r="P43" s="227"/>
    </row>
    <row r="44" s="151" customFormat="1" ht="22.8" customHeight="1" spans="1:16">
      <c r="A44" s="170"/>
      <c r="B44" s="171" t="s">
        <v>82</v>
      </c>
      <c r="C44" s="79">
        <v>5194</v>
      </c>
      <c r="D44" s="172">
        <v>12220</v>
      </c>
      <c r="E44" s="79">
        <v>4535</v>
      </c>
      <c r="F44" s="79">
        <v>4535</v>
      </c>
      <c r="G44" s="164">
        <f t="shared" si="20"/>
        <v>0</v>
      </c>
      <c r="H44" s="165">
        <f t="shared" si="18"/>
        <v>0</v>
      </c>
      <c r="I44" s="171" t="s">
        <v>83</v>
      </c>
      <c r="J44" s="239"/>
      <c r="K44" s="239"/>
      <c r="L44" s="172"/>
      <c r="M44" s="172"/>
      <c r="N44" s="251"/>
      <c r="O44" s="165"/>
      <c r="P44" s="227"/>
    </row>
    <row r="45" s="151" customFormat="1" ht="22.8" customHeight="1" spans="1:16">
      <c r="A45" s="170"/>
      <c r="B45" s="171" t="s">
        <v>84</v>
      </c>
      <c r="C45" s="239"/>
      <c r="D45" s="172"/>
      <c r="E45" s="172"/>
      <c r="F45" s="172"/>
      <c r="G45" s="165"/>
      <c r="H45" s="165"/>
      <c r="I45" s="171" t="s">
        <v>85</v>
      </c>
      <c r="J45" s="239">
        <f t="shared" ref="J45:M45" si="21">SUM(J46:J47)</f>
        <v>7989</v>
      </c>
      <c r="K45" s="239">
        <f t="shared" si="21"/>
        <v>10528</v>
      </c>
      <c r="L45" s="239">
        <f t="shared" si="21"/>
        <v>7989</v>
      </c>
      <c r="M45" s="239">
        <f t="shared" si="21"/>
        <v>7989</v>
      </c>
      <c r="N45" s="238">
        <f>M45-L45</f>
        <v>0</v>
      </c>
      <c r="O45" s="165">
        <f>N45/L45</f>
        <v>0</v>
      </c>
      <c r="P45" s="227"/>
    </row>
    <row r="46" s="151" customFormat="1" ht="22.8" customHeight="1" spans="1:16">
      <c r="A46" s="170"/>
      <c r="B46" s="171" t="s">
        <v>86</v>
      </c>
      <c r="C46" s="239"/>
      <c r="D46" s="172"/>
      <c r="E46" s="172"/>
      <c r="F46" s="172"/>
      <c r="G46" s="165"/>
      <c r="H46" s="165"/>
      <c r="I46" s="171" t="s">
        <v>87</v>
      </c>
      <c r="J46" s="239"/>
      <c r="K46" s="239"/>
      <c r="L46" s="172"/>
      <c r="M46" s="172"/>
      <c r="N46" s="251"/>
      <c r="O46" s="165"/>
      <c r="P46" s="227"/>
    </row>
    <row r="47" s="151" customFormat="1" ht="22.8" customHeight="1" spans="1:16">
      <c r="A47" s="170"/>
      <c r="B47" s="171" t="s">
        <v>88</v>
      </c>
      <c r="C47" s="239"/>
      <c r="D47" s="172"/>
      <c r="E47" s="172"/>
      <c r="F47" s="172"/>
      <c r="G47" s="165"/>
      <c r="H47" s="165"/>
      <c r="I47" s="171" t="s">
        <v>89</v>
      </c>
      <c r="J47" s="239">
        <v>7989</v>
      </c>
      <c r="K47" s="239">
        <v>10528</v>
      </c>
      <c r="L47" s="239">
        <v>7989</v>
      </c>
      <c r="M47" s="239">
        <v>7989</v>
      </c>
      <c r="N47" s="238">
        <f>M47-L47</f>
        <v>0</v>
      </c>
      <c r="O47" s="165">
        <f>N47/L47</f>
        <v>0</v>
      </c>
      <c r="P47" s="227"/>
    </row>
    <row r="48" s="151" customFormat="1" ht="22.8" customHeight="1" spans="1:16">
      <c r="A48" s="170"/>
      <c r="B48" s="171" t="s">
        <v>90</v>
      </c>
      <c r="C48" s="239"/>
      <c r="D48" s="172"/>
      <c r="E48" s="172"/>
      <c r="F48" s="172"/>
      <c r="G48" s="165"/>
      <c r="H48" s="165"/>
      <c r="I48" s="171" t="s">
        <v>91</v>
      </c>
      <c r="J48" s="239"/>
      <c r="K48" s="239"/>
      <c r="L48" s="172"/>
      <c r="M48" s="172"/>
      <c r="N48" s="251"/>
      <c r="O48" s="165"/>
      <c r="P48" s="227"/>
    </row>
    <row r="49" s="151" customFormat="1" ht="22.8" customHeight="1" spans="1:16">
      <c r="A49" s="170"/>
      <c r="B49" s="171" t="s">
        <v>92</v>
      </c>
      <c r="C49" s="239"/>
      <c r="D49" s="172"/>
      <c r="E49" s="172"/>
      <c r="F49" s="172"/>
      <c r="G49" s="165"/>
      <c r="H49" s="165"/>
      <c r="I49" s="171" t="s">
        <v>93</v>
      </c>
      <c r="J49" s="239">
        <v>166</v>
      </c>
      <c r="K49" s="239">
        <v>160</v>
      </c>
      <c r="L49" s="172">
        <v>471</v>
      </c>
      <c r="M49" s="172">
        <v>474</v>
      </c>
      <c r="N49" s="164">
        <f>M49-L49</f>
        <v>3</v>
      </c>
      <c r="O49" s="165">
        <f>N49/L49</f>
        <v>0.00636942675159236</v>
      </c>
      <c r="P49" s="227"/>
    </row>
    <row r="50" s="151" customFormat="1" ht="22.8" customHeight="1" spans="1:16">
      <c r="A50" s="170"/>
      <c r="B50" s="171" t="s">
        <v>94</v>
      </c>
      <c r="C50" s="172">
        <f>SUM(C51:C53)</f>
        <v>173</v>
      </c>
      <c r="D50" s="172">
        <f t="shared" ref="D50:G50" si="22">SUM(D51:D53)</f>
        <v>2080</v>
      </c>
      <c r="E50" s="172">
        <f t="shared" si="22"/>
        <v>471</v>
      </c>
      <c r="F50" s="172">
        <f t="shared" si="22"/>
        <v>471</v>
      </c>
      <c r="G50" s="242">
        <f t="shared" si="22"/>
        <v>0</v>
      </c>
      <c r="H50" s="165">
        <f t="shared" ref="H50:H52" si="23">G50/E50</f>
        <v>0</v>
      </c>
      <c r="N50" s="251"/>
      <c r="O50" s="165"/>
      <c r="P50" s="227"/>
    </row>
    <row r="51" s="151" customFormat="1" ht="22.8" customHeight="1" spans="1:16">
      <c r="A51" s="170"/>
      <c r="B51" s="195" t="s">
        <v>95</v>
      </c>
      <c r="C51" s="243">
        <v>166</v>
      </c>
      <c r="D51" s="172">
        <v>2050</v>
      </c>
      <c r="E51" s="172">
        <v>471</v>
      </c>
      <c r="F51" s="172">
        <v>471</v>
      </c>
      <c r="G51" s="244">
        <f t="shared" ref="G51:G57" si="24">F51-E51</f>
        <v>0</v>
      </c>
      <c r="H51" s="165">
        <f t="shared" si="23"/>
        <v>0</v>
      </c>
      <c r="I51" s="171" t="s">
        <v>96</v>
      </c>
      <c r="J51" s="239"/>
      <c r="K51" s="239"/>
      <c r="L51" s="172"/>
      <c r="M51" s="172"/>
      <c r="N51" s="251"/>
      <c r="O51" s="165"/>
      <c r="P51" s="227"/>
    </row>
    <row r="52" s="151" customFormat="1" ht="22.8" customHeight="1" spans="1:16">
      <c r="A52" s="170"/>
      <c r="B52" s="171" t="s">
        <v>97</v>
      </c>
      <c r="C52" s="243">
        <v>7</v>
      </c>
      <c r="D52" s="172">
        <v>7</v>
      </c>
      <c r="E52" s="172"/>
      <c r="F52" s="172"/>
      <c r="G52" s="164">
        <f t="shared" si="24"/>
        <v>0</v>
      </c>
      <c r="H52" s="165" t="e">
        <f t="shared" si="23"/>
        <v>#DIV/0!</v>
      </c>
      <c r="I52" s="171" t="s">
        <v>96</v>
      </c>
      <c r="J52" s="239"/>
      <c r="K52" s="239"/>
      <c r="L52" s="172"/>
      <c r="M52" s="172"/>
      <c r="N52" s="251"/>
      <c r="O52" s="165"/>
      <c r="P52" s="227"/>
    </row>
    <row r="53" s="151" customFormat="1" ht="22.8" customHeight="1" spans="1:16">
      <c r="A53" s="170"/>
      <c r="B53" s="171" t="s">
        <v>98</v>
      </c>
      <c r="C53" s="239"/>
      <c r="D53" s="172">
        <v>23</v>
      </c>
      <c r="E53" s="172"/>
      <c r="F53" s="172"/>
      <c r="G53" s="165"/>
      <c r="H53" s="165"/>
      <c r="I53" s="171" t="s">
        <v>96</v>
      </c>
      <c r="J53" s="239"/>
      <c r="K53" s="239"/>
      <c r="L53" s="172"/>
      <c r="M53" s="172"/>
      <c r="N53" s="251"/>
      <c r="O53" s="165"/>
      <c r="P53" s="227"/>
    </row>
    <row r="54" s="151" customFormat="1" ht="22.8" customHeight="1" spans="1:16">
      <c r="A54" s="170"/>
      <c r="B54" s="195" t="s">
        <v>99</v>
      </c>
      <c r="C54" s="239">
        <v>25000</v>
      </c>
      <c r="D54" s="172">
        <v>25000</v>
      </c>
      <c r="E54" s="172">
        <v>16000</v>
      </c>
      <c r="F54" s="172">
        <f>1579+16000</f>
        <v>17579</v>
      </c>
      <c r="G54" s="164">
        <f>F54-E54</f>
        <v>1579</v>
      </c>
      <c r="H54" s="165">
        <f t="shared" ref="H54:H59" si="25">G54/E54</f>
        <v>0.0986875</v>
      </c>
      <c r="I54" s="171" t="s">
        <v>100</v>
      </c>
      <c r="J54" s="239"/>
      <c r="K54" s="239">
        <v>12197</v>
      </c>
      <c r="L54" s="172"/>
      <c r="M54" s="172"/>
      <c r="N54" s="238">
        <f>M54-L54</f>
        <v>0</v>
      </c>
      <c r="O54" s="165" t="e">
        <f>N54/L54</f>
        <v>#DIV/0!</v>
      </c>
      <c r="P54" s="227"/>
    </row>
    <row r="55" s="151" customFormat="1" ht="22.8" customHeight="1" spans="1:16">
      <c r="A55" s="170"/>
      <c r="B55" s="171" t="s">
        <v>96</v>
      </c>
      <c r="C55" s="239"/>
      <c r="D55" s="172"/>
      <c r="E55" s="172"/>
      <c r="F55" s="172"/>
      <c r="G55" s="165"/>
      <c r="H55" s="165"/>
      <c r="I55" s="171" t="s">
        <v>101</v>
      </c>
      <c r="J55" s="239"/>
      <c r="K55" s="239"/>
      <c r="L55" s="172"/>
      <c r="M55" s="172"/>
      <c r="N55" s="251"/>
      <c r="O55" s="165"/>
      <c r="P55" s="227"/>
    </row>
    <row r="56" s="151" customFormat="1" ht="22.8" customHeight="1" spans="1:16">
      <c r="A56" s="170"/>
      <c r="B56" s="195" t="s">
        <v>102</v>
      </c>
      <c r="C56" s="239">
        <v>13390</v>
      </c>
      <c r="D56" s="172">
        <v>13390</v>
      </c>
      <c r="E56" s="79">
        <v>11388</v>
      </c>
      <c r="F56" s="79">
        <f>25000+18100+11388</f>
        <v>54488</v>
      </c>
      <c r="G56" s="164">
        <f t="shared" si="24"/>
        <v>43100</v>
      </c>
      <c r="H56" s="165">
        <f t="shared" si="25"/>
        <v>3.7846856340007</v>
      </c>
      <c r="I56" s="171" t="s">
        <v>103</v>
      </c>
      <c r="J56" s="239"/>
      <c r="K56" s="239"/>
      <c r="L56" s="172"/>
      <c r="M56" s="172"/>
      <c r="N56" s="251"/>
      <c r="O56" s="165"/>
      <c r="P56" s="227"/>
    </row>
    <row r="57" s="151" customFormat="1" ht="22.8" customHeight="1" spans="1:16">
      <c r="A57" s="170"/>
      <c r="B57" s="171" t="s">
        <v>104</v>
      </c>
      <c r="C57" s="239">
        <v>21801</v>
      </c>
      <c r="D57" s="172">
        <v>21801</v>
      </c>
      <c r="E57" s="245">
        <v>32492</v>
      </c>
      <c r="F57" s="245">
        <v>32492</v>
      </c>
      <c r="G57" s="164">
        <f t="shared" si="24"/>
        <v>0</v>
      </c>
      <c r="H57" s="165">
        <f t="shared" si="25"/>
        <v>0</v>
      </c>
      <c r="I57" s="171" t="s">
        <v>105</v>
      </c>
      <c r="J57" s="239"/>
      <c r="K57" s="239">
        <v>32492</v>
      </c>
      <c r="L57" s="172"/>
      <c r="M57" s="172"/>
      <c r="N57" s="238">
        <f>M57-L57</f>
        <v>0</v>
      </c>
      <c r="O57" s="165" t="e">
        <f>N57/L57</f>
        <v>#DIV/0!</v>
      </c>
      <c r="P57" s="227"/>
    </row>
    <row r="58" s="151" customFormat="1" ht="22.8" customHeight="1" spans="1:16">
      <c r="A58" s="246"/>
      <c r="B58" s="171" t="s">
        <v>106</v>
      </c>
      <c r="C58" s="239"/>
      <c r="E58" s="172"/>
      <c r="F58" s="172"/>
      <c r="G58" s="165"/>
      <c r="H58" s="165"/>
      <c r="I58" s="171" t="s">
        <v>107</v>
      </c>
      <c r="J58" s="239"/>
      <c r="K58" s="239"/>
      <c r="L58" s="172"/>
      <c r="M58" s="172"/>
      <c r="N58" s="251"/>
      <c r="O58" s="165"/>
      <c r="P58" s="261"/>
    </row>
    <row r="59" s="151" customFormat="1" ht="22.8" customHeight="1" spans="1:16">
      <c r="A59" s="247"/>
      <c r="B59" s="204" t="s">
        <v>108</v>
      </c>
      <c r="C59" s="240">
        <f>C38+C40+C41</f>
        <v>293363</v>
      </c>
      <c r="D59" s="240">
        <f>D38+D40+D41</f>
        <v>346909</v>
      </c>
      <c r="E59" s="240">
        <f t="shared" ref="E59:G59" si="26">E41+E40+E38</f>
        <v>286684</v>
      </c>
      <c r="F59" s="240">
        <f t="shared" si="26"/>
        <v>331363</v>
      </c>
      <c r="G59" s="240">
        <f t="shared" si="26"/>
        <v>44679</v>
      </c>
      <c r="H59" s="165">
        <f t="shared" si="25"/>
        <v>0.155847553403748</v>
      </c>
      <c r="I59" s="204" t="s">
        <v>109</v>
      </c>
      <c r="J59" s="240">
        <f t="shared" ref="J59:N59" si="27">J37+J38+J39+J40</f>
        <v>293363</v>
      </c>
      <c r="K59" s="240">
        <f>SUM(K37:K40)</f>
        <v>346909</v>
      </c>
      <c r="L59" s="240">
        <f t="shared" si="27"/>
        <v>286684</v>
      </c>
      <c r="M59" s="240">
        <f t="shared" si="27"/>
        <v>331363</v>
      </c>
      <c r="N59" s="240">
        <f t="shared" si="27"/>
        <v>44679</v>
      </c>
      <c r="O59" s="165">
        <f>N59/L59</f>
        <v>0.155847553403748</v>
      </c>
      <c r="P59" s="262"/>
    </row>
    <row r="60" ht="9.75" customHeight="1" spans="1:16">
      <c r="A60" s="205"/>
      <c r="B60" s="205"/>
      <c r="C60" s="205"/>
      <c r="D60" s="205"/>
      <c r="E60" s="206"/>
      <c r="F60" s="206"/>
      <c r="G60" s="205"/>
      <c r="H60" s="205"/>
      <c r="I60" s="205"/>
      <c r="J60" s="205"/>
      <c r="K60" s="206"/>
      <c r="L60" s="206"/>
      <c r="M60" s="206"/>
      <c r="N60" s="205"/>
      <c r="O60" s="205"/>
      <c r="P60" s="263"/>
    </row>
    <row r="61" spans="12:15">
      <c r="L61" s="264"/>
      <c r="M61" s="264"/>
      <c r="N61" s="180"/>
      <c r="O61" s="180"/>
    </row>
    <row r="62" spans="12:15">
      <c r="L62" s="264"/>
      <c r="M62" s="264"/>
      <c r="N62" s="180"/>
      <c r="O62" s="265"/>
    </row>
    <row r="63" spans="12:15">
      <c r="L63" s="264"/>
      <c r="M63" s="264"/>
      <c r="N63" s="180"/>
      <c r="O63" s="266"/>
    </row>
    <row r="64" spans="12:15">
      <c r="L64" s="264"/>
      <c r="M64" s="264"/>
      <c r="N64" s="180"/>
      <c r="O64" s="266"/>
    </row>
  </sheetData>
  <mergeCells count="17">
    <mergeCell ref="B2:O2"/>
    <mergeCell ref="N3:O3"/>
    <mergeCell ref="B4:H4"/>
    <mergeCell ref="I4:O4"/>
    <mergeCell ref="G5:H5"/>
    <mergeCell ref="N5:O5"/>
    <mergeCell ref="A10:A37"/>
    <mergeCell ref="B5:B6"/>
    <mergeCell ref="C5:C6"/>
    <mergeCell ref="D5:D6"/>
    <mergeCell ref="E5:E6"/>
    <mergeCell ref="F5:F6"/>
    <mergeCell ref="I5:I6"/>
    <mergeCell ref="J5:J6"/>
    <mergeCell ref="K5:K6"/>
    <mergeCell ref="L5:L6"/>
    <mergeCell ref="M5:M6"/>
  </mergeCells>
  <printOptions horizontalCentered="1"/>
  <pageMargins left="0.235416666666667" right="0.235416666666667" top="0.266666666666667" bottom="0.266666666666667" header="0" footer="0.30625"/>
  <pageSetup paperSize="8" scale="88" fitToHeight="0" orientation="landscape" horizontalDpi="600"/>
  <headerFooter>
    <oddFooter>&amp;C第 &amp;P 页，共 &amp;N 页</oddFooter>
  </headerFooter>
  <rowBreaks count="1" manualBreakCount="1">
    <brk id="6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60"/>
  <sheetViews>
    <sheetView view="pageBreakPreview" zoomScale="85" zoomScaleNormal="90" zoomScaleSheetLayoutView="85" topLeftCell="A42" workbookViewId="0">
      <selection activeCell="I48" sqref="I48"/>
    </sheetView>
  </sheetViews>
  <sheetFormatPr defaultColWidth="10" defaultRowHeight="13.5"/>
  <cols>
    <col min="1" max="1" width="1.53333333333333" style="150" customWidth="1"/>
    <col min="2" max="2" width="30.775" style="150" customWidth="1"/>
    <col min="3" max="3" width="11.6333333333333" style="150" customWidth="1"/>
    <col min="4" max="4" width="11.5" style="56" customWidth="1"/>
    <col min="5" max="6" width="12.5" style="181" customWidth="1"/>
    <col min="7" max="7" width="11.8916666666667" style="150" customWidth="1"/>
    <col min="8" max="8" width="10.3833333333333" style="150" customWidth="1"/>
    <col min="9" max="9" width="51.75" style="182" customWidth="1"/>
    <col min="10" max="10" width="13" style="150" customWidth="1"/>
    <col min="11" max="11" width="11.6333333333333" style="56" customWidth="1"/>
    <col min="12" max="13" width="11.3833333333333" style="56" customWidth="1"/>
    <col min="14" max="15" width="12.2" style="150" customWidth="1"/>
    <col min="16" max="16" width="1.53333333333333" style="150" customWidth="1"/>
    <col min="17" max="19" width="9.76666666666667" style="150" customWidth="1"/>
    <col min="20" max="16384" width="10" style="150"/>
  </cols>
  <sheetData>
    <row r="1" ht="16.35" customHeight="1" spans="1:16">
      <c r="A1" s="152"/>
      <c r="B1" s="153" t="s">
        <v>110</v>
      </c>
      <c r="C1" s="154"/>
      <c r="D1" s="154"/>
      <c r="E1" s="183"/>
      <c r="F1" s="183"/>
      <c r="G1" s="155"/>
      <c r="H1" s="155"/>
      <c r="I1" s="155"/>
      <c r="J1" s="155"/>
      <c r="K1" s="155"/>
      <c r="L1" s="155"/>
      <c r="M1" s="155"/>
      <c r="N1" s="155"/>
      <c r="O1" s="155"/>
      <c r="P1" s="207" t="s">
        <v>111</v>
      </c>
    </row>
    <row r="2" ht="22.8" customHeight="1" spans="1:16">
      <c r="A2" s="152"/>
      <c r="B2" s="61" t="s">
        <v>112</v>
      </c>
      <c r="C2" s="61"/>
      <c r="D2" s="61"/>
      <c r="E2" s="184"/>
      <c r="F2" s="184"/>
      <c r="G2" s="61"/>
      <c r="H2" s="61"/>
      <c r="I2" s="208"/>
      <c r="J2" s="61"/>
      <c r="K2" s="61"/>
      <c r="L2" s="61"/>
      <c r="M2" s="61"/>
      <c r="N2" s="61"/>
      <c r="O2" s="61"/>
      <c r="P2" s="207"/>
    </row>
    <row r="3" ht="19.55" customHeight="1" spans="1:16">
      <c r="A3" s="152"/>
      <c r="B3" s="156"/>
      <c r="C3" s="62"/>
      <c r="D3" s="62"/>
      <c r="E3" s="185"/>
      <c r="F3" s="185"/>
      <c r="G3" s="157"/>
      <c r="H3" s="157"/>
      <c r="I3" s="157"/>
      <c r="J3" s="157"/>
      <c r="K3" s="157"/>
      <c r="L3" s="157"/>
      <c r="M3" s="157"/>
      <c r="N3" s="175" t="s">
        <v>6</v>
      </c>
      <c r="O3" s="175"/>
      <c r="P3" s="207"/>
    </row>
    <row r="4" ht="24.4" customHeight="1" spans="1:16">
      <c r="A4" s="152"/>
      <c r="B4" s="65" t="s">
        <v>113</v>
      </c>
      <c r="C4" s="65"/>
      <c r="D4" s="65"/>
      <c r="E4" s="186"/>
      <c r="F4" s="186"/>
      <c r="G4" s="65"/>
      <c r="H4" s="65"/>
      <c r="I4" s="66" t="s">
        <v>114</v>
      </c>
      <c r="J4" s="65"/>
      <c r="K4" s="65"/>
      <c r="L4" s="65"/>
      <c r="M4" s="65"/>
      <c r="N4" s="65"/>
      <c r="O4" s="65"/>
      <c r="P4" s="207"/>
    </row>
    <row r="5" ht="30.15" customHeight="1" spans="1:16">
      <c r="A5" s="152"/>
      <c r="B5" s="65" t="s">
        <v>115</v>
      </c>
      <c r="C5" s="158" t="s">
        <v>10</v>
      </c>
      <c r="D5" s="158" t="s">
        <v>11</v>
      </c>
      <c r="E5" s="158" t="s">
        <v>12</v>
      </c>
      <c r="F5" s="158" t="s">
        <v>13</v>
      </c>
      <c r="G5" s="158" t="s">
        <v>14</v>
      </c>
      <c r="H5" s="158"/>
      <c r="I5" s="66" t="s">
        <v>115</v>
      </c>
      <c r="J5" s="158" t="s">
        <v>10</v>
      </c>
      <c r="K5" s="158" t="s">
        <v>11</v>
      </c>
      <c r="L5" s="158" t="s">
        <v>12</v>
      </c>
      <c r="M5" s="158" t="s">
        <v>13</v>
      </c>
      <c r="N5" s="158" t="s">
        <v>15</v>
      </c>
      <c r="O5" s="158"/>
      <c r="P5" s="207"/>
    </row>
    <row r="6" ht="24.4" customHeight="1" spans="1:16">
      <c r="A6" s="152"/>
      <c r="B6" s="65"/>
      <c r="C6" s="158"/>
      <c r="D6" s="158"/>
      <c r="E6" s="158"/>
      <c r="F6" s="158"/>
      <c r="G6" s="158" t="s">
        <v>16</v>
      </c>
      <c r="H6" s="158" t="s">
        <v>17</v>
      </c>
      <c r="I6" s="66"/>
      <c r="J6" s="158"/>
      <c r="K6" s="158"/>
      <c r="L6" s="158"/>
      <c r="M6" s="158"/>
      <c r="N6" s="158" t="s">
        <v>16</v>
      </c>
      <c r="O6" s="158" t="s">
        <v>17</v>
      </c>
      <c r="P6" s="207"/>
    </row>
    <row r="7" s="150" customFormat="1" ht="22.8" customHeight="1" spans="1:16">
      <c r="A7" s="187"/>
      <c r="B7" s="188" t="s">
        <v>116</v>
      </c>
      <c r="C7" s="163">
        <f t="shared" ref="C7:G7" si="0">SUM(C8:C14)</f>
        <v>8212</v>
      </c>
      <c r="D7" s="163">
        <f t="shared" si="0"/>
        <v>8224</v>
      </c>
      <c r="E7" s="163">
        <f t="shared" si="0"/>
        <v>10684</v>
      </c>
      <c r="F7" s="163">
        <f t="shared" si="0"/>
        <v>10684</v>
      </c>
      <c r="G7" s="163">
        <f t="shared" si="0"/>
        <v>0</v>
      </c>
      <c r="H7" s="189"/>
      <c r="I7" s="209" t="s">
        <v>117</v>
      </c>
      <c r="J7" s="163"/>
      <c r="K7" s="163"/>
      <c r="L7" s="163"/>
      <c r="M7" s="163"/>
      <c r="N7" s="210"/>
      <c r="O7" s="189"/>
      <c r="P7" s="211"/>
    </row>
    <row r="8" s="150" customFormat="1" ht="22.8" customHeight="1" spans="1:16">
      <c r="A8" s="190"/>
      <c r="B8" s="78" t="s">
        <v>118</v>
      </c>
      <c r="C8" s="79">
        <v>75</v>
      </c>
      <c r="D8" s="79">
        <v>232</v>
      </c>
      <c r="E8" s="79">
        <v>300</v>
      </c>
      <c r="F8" s="79">
        <v>300</v>
      </c>
      <c r="G8" s="191">
        <f>F8-E8</f>
        <v>0</v>
      </c>
      <c r="H8" s="189">
        <f>G8/E8</f>
        <v>0</v>
      </c>
      <c r="I8" s="209" t="s">
        <v>119</v>
      </c>
      <c r="J8" s="163"/>
      <c r="K8" s="163"/>
      <c r="L8" s="163"/>
      <c r="M8" s="163"/>
      <c r="N8" s="210"/>
      <c r="O8" s="189"/>
      <c r="P8" s="190"/>
    </row>
    <row r="9" s="150" customFormat="1" ht="22.8" customHeight="1" spans="1:16">
      <c r="A9" s="192"/>
      <c r="B9" s="78" t="s">
        <v>120</v>
      </c>
      <c r="C9" s="79">
        <v>60</v>
      </c>
      <c r="D9" s="79">
        <v>11</v>
      </c>
      <c r="E9" s="79">
        <v>102</v>
      </c>
      <c r="F9" s="79">
        <v>102</v>
      </c>
      <c r="G9" s="191">
        <f>F9-E9</f>
        <v>0</v>
      </c>
      <c r="H9" s="189">
        <f>G9/E9</f>
        <v>0</v>
      </c>
      <c r="I9" s="212" t="s">
        <v>121</v>
      </c>
      <c r="J9" s="167"/>
      <c r="K9" s="79"/>
      <c r="L9" s="79"/>
      <c r="M9" s="79"/>
      <c r="N9" s="210"/>
      <c r="O9" s="189"/>
      <c r="P9" s="192"/>
    </row>
    <row r="10" s="150" customFormat="1" ht="37" customHeight="1" spans="1:16">
      <c r="A10" s="190"/>
      <c r="B10" s="78" t="s">
        <v>122</v>
      </c>
      <c r="C10" s="79">
        <v>6000</v>
      </c>
      <c r="D10" s="79">
        <v>6874</v>
      </c>
      <c r="E10" s="79">
        <v>9398</v>
      </c>
      <c r="F10" s="79">
        <v>9398</v>
      </c>
      <c r="G10" s="191">
        <f>F10-E10</f>
        <v>0</v>
      </c>
      <c r="H10" s="189">
        <f t="shared" ref="H10:H14" si="1">G10/E10</f>
        <v>0</v>
      </c>
      <c r="I10" s="212" t="s">
        <v>123</v>
      </c>
      <c r="J10" s="167"/>
      <c r="K10" s="79"/>
      <c r="L10" s="79"/>
      <c r="M10" s="79"/>
      <c r="N10" s="210"/>
      <c r="O10" s="189"/>
      <c r="P10" s="190"/>
    </row>
    <row r="11" s="151" customFormat="1" ht="22.8" customHeight="1" spans="1:16">
      <c r="A11" s="193"/>
      <c r="B11" s="171" t="s">
        <v>124</v>
      </c>
      <c r="C11" s="79">
        <v>3</v>
      </c>
      <c r="D11" s="172">
        <v>75</v>
      </c>
      <c r="E11" s="79">
        <v>65</v>
      </c>
      <c r="F11" s="79">
        <v>65</v>
      </c>
      <c r="G11" s="194">
        <f t="shared" ref="G10:G14" si="2">F11-E11</f>
        <v>0</v>
      </c>
      <c r="H11" s="165">
        <f t="shared" si="1"/>
        <v>0</v>
      </c>
      <c r="I11" s="213" t="s">
        <v>125</v>
      </c>
      <c r="J11" s="167">
        <v>361</v>
      </c>
      <c r="K11" s="172">
        <v>287</v>
      </c>
      <c r="L11" s="79">
        <v>478</v>
      </c>
      <c r="M11" s="79">
        <v>478</v>
      </c>
      <c r="N11" s="164">
        <f>M11-L11</f>
        <v>0</v>
      </c>
      <c r="O11" s="165">
        <f>N11/L11</f>
        <v>0</v>
      </c>
      <c r="P11" s="193"/>
    </row>
    <row r="12" s="151" customFormat="1" ht="22.8" customHeight="1" spans="1:16">
      <c r="A12" s="193"/>
      <c r="B12" s="171" t="s">
        <v>126</v>
      </c>
      <c r="C12" s="79">
        <v>1550</v>
      </c>
      <c r="D12" s="172">
        <v>503</v>
      </c>
      <c r="E12" s="79">
        <v>310</v>
      </c>
      <c r="F12" s="79">
        <v>310</v>
      </c>
      <c r="G12" s="194">
        <f t="shared" si="2"/>
        <v>0</v>
      </c>
      <c r="H12" s="165">
        <f t="shared" si="1"/>
        <v>0</v>
      </c>
      <c r="I12" s="213" t="s">
        <v>127</v>
      </c>
      <c r="J12" s="167"/>
      <c r="K12" s="172"/>
      <c r="L12" s="79"/>
      <c r="M12" s="79"/>
      <c r="N12" s="164"/>
      <c r="O12" s="165"/>
      <c r="P12" s="193"/>
    </row>
    <row r="13" s="151" customFormat="1" ht="31" customHeight="1" spans="1:16">
      <c r="A13" s="193"/>
      <c r="B13" s="195" t="s">
        <v>128</v>
      </c>
      <c r="C13" s="79">
        <v>2</v>
      </c>
      <c r="D13" s="172">
        <v>3</v>
      </c>
      <c r="E13" s="79">
        <v>2</v>
      </c>
      <c r="F13" s="79">
        <v>2</v>
      </c>
      <c r="G13" s="194">
        <f t="shared" si="2"/>
        <v>0</v>
      </c>
      <c r="H13" s="165">
        <f t="shared" si="1"/>
        <v>0</v>
      </c>
      <c r="I13" s="213" t="s">
        <v>129</v>
      </c>
      <c r="J13" s="167"/>
      <c r="K13" s="172"/>
      <c r="L13" s="79"/>
      <c r="M13" s="79"/>
      <c r="N13" s="164"/>
      <c r="O13" s="165"/>
      <c r="P13" s="193"/>
    </row>
    <row r="14" s="151" customFormat="1" ht="22.8" customHeight="1" spans="1:16">
      <c r="A14" s="193"/>
      <c r="B14" s="171" t="s">
        <v>130</v>
      </c>
      <c r="C14" s="79">
        <v>522</v>
      </c>
      <c r="D14" s="172">
        <v>526</v>
      </c>
      <c r="E14" s="79">
        <v>507</v>
      </c>
      <c r="F14" s="79">
        <v>507</v>
      </c>
      <c r="G14" s="194">
        <f t="shared" si="2"/>
        <v>0</v>
      </c>
      <c r="H14" s="165">
        <f t="shared" si="1"/>
        <v>0</v>
      </c>
      <c r="I14" s="213" t="s">
        <v>131</v>
      </c>
      <c r="J14" s="167"/>
      <c r="K14" s="172"/>
      <c r="L14" s="79"/>
      <c r="M14" s="79"/>
      <c r="N14" s="164"/>
      <c r="O14" s="165"/>
      <c r="P14" s="193"/>
    </row>
    <row r="15" s="151" customFormat="1" ht="22.8" customHeight="1" spans="1:16">
      <c r="A15" s="193"/>
      <c r="B15" s="171"/>
      <c r="C15" s="171"/>
      <c r="D15" s="171"/>
      <c r="E15" s="171"/>
      <c r="F15" s="171"/>
      <c r="G15" s="196"/>
      <c r="H15" s="171"/>
      <c r="I15" s="213" t="s">
        <v>132</v>
      </c>
      <c r="J15" s="167"/>
      <c r="K15" s="172"/>
      <c r="L15" s="79"/>
      <c r="M15" s="79"/>
      <c r="N15" s="164"/>
      <c r="O15" s="165"/>
      <c r="P15" s="193"/>
    </row>
    <row r="16" s="151" customFormat="1" ht="36" customHeight="1" spans="1:16">
      <c r="A16" s="193"/>
      <c r="B16" s="171"/>
      <c r="C16" s="171"/>
      <c r="D16" s="171"/>
      <c r="E16" s="171"/>
      <c r="F16" s="171"/>
      <c r="G16" s="196"/>
      <c r="H16" s="171"/>
      <c r="I16" s="213" t="s">
        <v>133</v>
      </c>
      <c r="J16" s="167">
        <v>10464</v>
      </c>
      <c r="K16" s="172">
        <v>8490</v>
      </c>
      <c r="L16" s="79">
        <v>13257</v>
      </c>
      <c r="M16" s="79">
        <v>13257</v>
      </c>
      <c r="N16" s="214">
        <f>M16-L16</f>
        <v>0</v>
      </c>
      <c r="O16" s="165">
        <f>N16/L16</f>
        <v>0</v>
      </c>
      <c r="P16" s="193"/>
    </row>
    <row r="17" s="151" customFormat="1" ht="22.8" customHeight="1" spans="1:16">
      <c r="A17" s="193"/>
      <c r="B17" s="171"/>
      <c r="C17" s="171"/>
      <c r="D17" s="171"/>
      <c r="E17" s="171"/>
      <c r="F17" s="171"/>
      <c r="G17" s="196"/>
      <c r="H17" s="171"/>
      <c r="I17" s="213" t="s">
        <v>134</v>
      </c>
      <c r="J17" s="167">
        <v>75</v>
      </c>
      <c r="K17" s="172">
        <v>65</v>
      </c>
      <c r="L17" s="79">
        <v>300</v>
      </c>
      <c r="M17" s="79">
        <v>300</v>
      </c>
      <c r="N17" s="214">
        <f>M17-L17</f>
        <v>0</v>
      </c>
      <c r="O17" s="165">
        <f>N17/L17</f>
        <v>0</v>
      </c>
      <c r="P17" s="193"/>
    </row>
    <row r="18" s="151" customFormat="1" ht="22.8" customHeight="1" spans="1:16">
      <c r="A18" s="193"/>
      <c r="B18" s="171"/>
      <c r="C18" s="171"/>
      <c r="D18" s="171"/>
      <c r="E18" s="171"/>
      <c r="F18" s="171"/>
      <c r="G18" s="196"/>
      <c r="H18" s="171"/>
      <c r="I18" s="213" t="s">
        <v>135</v>
      </c>
      <c r="J18" s="167">
        <v>60</v>
      </c>
      <c r="K18" s="172">
        <v>11</v>
      </c>
      <c r="L18" s="79">
        <v>420</v>
      </c>
      <c r="M18" s="79">
        <v>420</v>
      </c>
      <c r="N18" s="214">
        <f>M18-L18</f>
        <v>0</v>
      </c>
      <c r="O18" s="165">
        <f>N18/L18</f>
        <v>0</v>
      </c>
      <c r="P18" s="193"/>
    </row>
    <row r="19" s="151" customFormat="1" ht="22.8" customHeight="1" spans="1:16">
      <c r="A19" s="193"/>
      <c r="B19" s="171"/>
      <c r="C19" s="171"/>
      <c r="D19" s="171"/>
      <c r="E19" s="171"/>
      <c r="F19" s="171"/>
      <c r="G19" s="196"/>
      <c r="H19" s="171"/>
      <c r="I19" s="213" t="s">
        <v>136</v>
      </c>
      <c r="J19" s="167">
        <v>1550</v>
      </c>
      <c r="K19" s="172">
        <v>503</v>
      </c>
      <c r="L19" s="79">
        <v>310</v>
      </c>
      <c r="M19" s="79">
        <v>310</v>
      </c>
      <c r="N19" s="164">
        <f>M19-L19</f>
        <v>0</v>
      </c>
      <c r="O19" s="165">
        <f>N19/L19</f>
        <v>0</v>
      </c>
      <c r="P19" s="193"/>
    </row>
    <row r="20" s="150" customFormat="1" ht="22.8" customHeight="1" spans="1:16">
      <c r="A20" s="190"/>
      <c r="B20" s="78"/>
      <c r="C20" s="167"/>
      <c r="D20" s="79"/>
      <c r="E20" s="86"/>
      <c r="F20" s="86"/>
      <c r="G20" s="197"/>
      <c r="H20" s="189"/>
      <c r="I20" s="212" t="s">
        <v>137</v>
      </c>
      <c r="J20" s="167">
        <v>522</v>
      </c>
      <c r="K20" s="79">
        <v>522</v>
      </c>
      <c r="L20" s="79">
        <v>507</v>
      </c>
      <c r="M20" s="79">
        <v>507</v>
      </c>
      <c r="N20" s="164">
        <f>M20-L20</f>
        <v>0</v>
      </c>
      <c r="O20" s="165">
        <f>N20/L20</f>
        <v>0</v>
      </c>
      <c r="P20" s="190"/>
    </row>
    <row r="21" s="150" customFormat="1" ht="22.8" customHeight="1" spans="1:16">
      <c r="A21" s="190"/>
      <c r="B21" s="162" t="s">
        <v>138</v>
      </c>
      <c r="C21" s="167"/>
      <c r="D21" s="79"/>
      <c r="E21" s="86"/>
      <c r="F21" s="86"/>
      <c r="G21" s="197"/>
      <c r="H21" s="189"/>
      <c r="I21" s="212" t="s">
        <v>139</v>
      </c>
      <c r="J21" s="167"/>
      <c r="K21" s="79"/>
      <c r="L21" s="79"/>
      <c r="M21" s="79"/>
      <c r="N21" s="210"/>
      <c r="O21" s="189"/>
      <c r="P21" s="190"/>
    </row>
    <row r="22" s="150" customFormat="1" ht="22.8" customHeight="1" spans="1:16">
      <c r="A22" s="190"/>
      <c r="B22" s="166" t="s">
        <v>140</v>
      </c>
      <c r="C22" s="167"/>
      <c r="D22" s="79"/>
      <c r="E22" s="86"/>
      <c r="F22" s="86"/>
      <c r="G22" s="197"/>
      <c r="H22" s="189"/>
      <c r="I22" s="212" t="s">
        <v>141</v>
      </c>
      <c r="J22" s="167"/>
      <c r="K22" s="79"/>
      <c r="L22" s="79"/>
      <c r="M22" s="79"/>
      <c r="N22" s="210"/>
      <c r="O22" s="189"/>
      <c r="P22" s="190"/>
    </row>
    <row r="23" s="150" customFormat="1" ht="22.8" customHeight="1" spans="1:16">
      <c r="A23" s="190"/>
      <c r="B23" s="166" t="s">
        <v>140</v>
      </c>
      <c r="C23" s="167"/>
      <c r="D23" s="79"/>
      <c r="E23" s="86"/>
      <c r="F23" s="86"/>
      <c r="G23" s="197"/>
      <c r="H23" s="189"/>
      <c r="I23" s="212" t="s">
        <v>142</v>
      </c>
      <c r="J23" s="167"/>
      <c r="K23" s="79"/>
      <c r="L23" s="79"/>
      <c r="M23" s="79"/>
      <c r="N23" s="210"/>
      <c r="O23" s="189"/>
      <c r="P23" s="190"/>
    </row>
    <row r="24" s="150" customFormat="1" ht="22.8" customHeight="1" spans="1:16">
      <c r="A24" s="190"/>
      <c r="B24" s="162"/>
      <c r="C24" s="167"/>
      <c r="D24" s="79"/>
      <c r="E24" s="86"/>
      <c r="F24" s="86"/>
      <c r="G24" s="197"/>
      <c r="H24" s="189"/>
      <c r="I24" s="212" t="s">
        <v>143</v>
      </c>
      <c r="J24" s="167"/>
      <c r="K24" s="79"/>
      <c r="L24" s="79"/>
      <c r="M24" s="79"/>
      <c r="N24" s="210"/>
      <c r="O24" s="189"/>
      <c r="P24" s="190"/>
    </row>
    <row r="25" s="150" customFormat="1" ht="36" customHeight="1" spans="1:16">
      <c r="A25" s="190"/>
      <c r="B25" s="166" t="s">
        <v>140</v>
      </c>
      <c r="C25" s="167"/>
      <c r="D25" s="79"/>
      <c r="E25" s="86"/>
      <c r="F25" s="86"/>
      <c r="G25" s="197"/>
      <c r="H25" s="189"/>
      <c r="I25" s="212" t="s">
        <v>144</v>
      </c>
      <c r="J25" s="167"/>
      <c r="K25" s="79"/>
      <c r="L25" s="79"/>
      <c r="M25" s="79"/>
      <c r="N25" s="210"/>
      <c r="O25" s="189"/>
      <c r="P25" s="190"/>
    </row>
    <row r="26" s="150" customFormat="1" ht="22.8" customHeight="1" spans="1:16">
      <c r="A26" s="190"/>
      <c r="B26" s="166" t="s">
        <v>140</v>
      </c>
      <c r="C26" s="167"/>
      <c r="D26" s="79"/>
      <c r="E26" s="86"/>
      <c r="F26" s="86"/>
      <c r="G26" s="197"/>
      <c r="H26" s="189"/>
      <c r="I26" s="212" t="s">
        <v>145</v>
      </c>
      <c r="J26" s="167"/>
      <c r="K26" s="79"/>
      <c r="L26" s="79"/>
      <c r="M26" s="79"/>
      <c r="N26" s="210"/>
      <c r="O26" s="189"/>
      <c r="P26" s="190"/>
    </row>
    <row r="27" s="150" customFormat="1" ht="22.8" customHeight="1" spans="1:16">
      <c r="A27" s="190"/>
      <c r="B27" s="166" t="s">
        <v>140</v>
      </c>
      <c r="C27" s="167"/>
      <c r="D27" s="79"/>
      <c r="E27" s="86"/>
      <c r="F27" s="86"/>
      <c r="G27" s="197"/>
      <c r="H27" s="189"/>
      <c r="I27" s="212" t="s">
        <v>146</v>
      </c>
      <c r="J27" s="167"/>
      <c r="K27" s="79"/>
      <c r="L27" s="79"/>
      <c r="M27" s="79"/>
      <c r="N27" s="210"/>
      <c r="O27" s="189"/>
      <c r="P27" s="190"/>
    </row>
    <row r="28" s="150" customFormat="1" ht="22" customHeight="1" spans="1:16">
      <c r="A28" s="190"/>
      <c r="B28" s="166" t="s">
        <v>140</v>
      </c>
      <c r="C28" s="167"/>
      <c r="D28" s="79"/>
      <c r="E28" s="86"/>
      <c r="F28" s="86"/>
      <c r="G28" s="197"/>
      <c r="H28" s="189"/>
      <c r="I28" s="212" t="s">
        <v>147</v>
      </c>
      <c r="J28" s="167"/>
      <c r="K28" s="79"/>
      <c r="L28" s="79"/>
      <c r="M28" s="79"/>
      <c r="N28" s="210"/>
      <c r="O28" s="189"/>
      <c r="P28" s="190"/>
    </row>
    <row r="29" s="150" customFormat="1" ht="30" customHeight="1" spans="1:16">
      <c r="A29" s="190"/>
      <c r="B29" s="166" t="s">
        <v>140</v>
      </c>
      <c r="C29" s="167"/>
      <c r="D29" s="79"/>
      <c r="E29" s="86"/>
      <c r="F29" s="86"/>
      <c r="G29" s="197"/>
      <c r="H29" s="189"/>
      <c r="I29" s="212" t="s">
        <v>148</v>
      </c>
      <c r="J29" s="167"/>
      <c r="K29" s="79"/>
      <c r="L29" s="79"/>
      <c r="M29" s="79"/>
      <c r="N29" s="210"/>
      <c r="O29" s="189"/>
      <c r="P29" s="190"/>
    </row>
    <row r="30" s="150" customFormat="1" ht="34" customHeight="1" spans="1:16">
      <c r="A30" s="190"/>
      <c r="B30" s="166" t="s">
        <v>140</v>
      </c>
      <c r="C30" s="167"/>
      <c r="D30" s="79"/>
      <c r="E30" s="86"/>
      <c r="F30" s="86"/>
      <c r="G30" s="197"/>
      <c r="H30" s="189"/>
      <c r="I30" s="212" t="s">
        <v>149</v>
      </c>
      <c r="J30" s="167"/>
      <c r="K30" s="79"/>
      <c r="L30" s="79"/>
      <c r="M30" s="79"/>
      <c r="N30" s="210"/>
      <c r="O30" s="189"/>
      <c r="P30" s="190"/>
    </row>
    <row r="31" s="150" customFormat="1" ht="22.8" customHeight="1" spans="1:16">
      <c r="A31" s="190"/>
      <c r="B31" s="166" t="s">
        <v>140</v>
      </c>
      <c r="C31" s="167"/>
      <c r="D31" s="79"/>
      <c r="E31" s="86"/>
      <c r="F31" s="86"/>
      <c r="G31" s="197"/>
      <c r="H31" s="189"/>
      <c r="I31" s="212" t="s">
        <v>150</v>
      </c>
      <c r="J31" s="167"/>
      <c r="K31" s="79"/>
      <c r="L31" s="79"/>
      <c r="M31" s="79"/>
      <c r="N31" s="210"/>
      <c r="O31" s="189"/>
      <c r="P31" s="190"/>
    </row>
    <row r="32" s="150" customFormat="1" ht="22.8" customHeight="1" spans="1:16">
      <c r="A32" s="190"/>
      <c r="B32" s="166" t="s">
        <v>140</v>
      </c>
      <c r="C32" s="167"/>
      <c r="D32" s="79"/>
      <c r="E32" s="86"/>
      <c r="F32" s="86"/>
      <c r="G32" s="197"/>
      <c r="H32" s="189"/>
      <c r="I32" s="212" t="s">
        <v>151</v>
      </c>
      <c r="J32" s="167"/>
      <c r="K32" s="215"/>
      <c r="L32" s="215"/>
      <c r="M32" s="215"/>
      <c r="N32" s="216"/>
      <c r="O32" s="217"/>
      <c r="P32" s="190"/>
    </row>
    <row r="33" s="150" customFormat="1" ht="22.8" customHeight="1" spans="1:16">
      <c r="A33" s="190"/>
      <c r="B33" s="166" t="s">
        <v>140</v>
      </c>
      <c r="C33" s="167"/>
      <c r="D33" s="79"/>
      <c r="E33" s="86"/>
      <c r="F33" s="86"/>
      <c r="G33" s="197"/>
      <c r="H33" s="189"/>
      <c r="I33" s="212" t="s">
        <v>152</v>
      </c>
      <c r="J33" s="167"/>
      <c r="K33" s="79"/>
      <c r="L33" s="79"/>
      <c r="M33" s="79"/>
      <c r="N33" s="218"/>
      <c r="O33" s="219"/>
      <c r="P33" s="190"/>
    </row>
    <row r="34" s="150" customFormat="1" ht="22.8" customHeight="1" spans="1:16">
      <c r="A34" s="190"/>
      <c r="B34" s="166" t="s">
        <v>140</v>
      </c>
      <c r="C34" s="167"/>
      <c r="D34" s="79"/>
      <c r="E34" s="86"/>
      <c r="F34" s="86"/>
      <c r="G34" s="197"/>
      <c r="H34" s="189"/>
      <c r="I34" s="212" t="s">
        <v>153</v>
      </c>
      <c r="J34" s="167"/>
      <c r="K34" s="79"/>
      <c r="L34" s="79"/>
      <c r="M34" s="79"/>
      <c r="N34" s="218"/>
      <c r="O34" s="219"/>
      <c r="P34" s="190"/>
    </row>
    <row r="35" s="150" customFormat="1" ht="22.8" customHeight="1" spans="1:16">
      <c r="A35" s="190"/>
      <c r="B35" s="166" t="s">
        <v>140</v>
      </c>
      <c r="C35" s="167"/>
      <c r="D35" s="79"/>
      <c r="E35" s="86"/>
      <c r="F35" s="86"/>
      <c r="G35" s="197"/>
      <c r="H35" s="189"/>
      <c r="I35" s="212" t="s">
        <v>154</v>
      </c>
      <c r="J35" s="167"/>
      <c r="K35" s="79"/>
      <c r="L35" s="79"/>
      <c r="M35" s="79"/>
      <c r="N35" s="218"/>
      <c r="O35" s="219"/>
      <c r="P35" s="190"/>
    </row>
    <row r="36" s="150" customFormat="1" ht="22.8" customHeight="1" spans="1:16">
      <c r="A36" s="190"/>
      <c r="B36" s="166" t="s">
        <v>140</v>
      </c>
      <c r="C36" s="167"/>
      <c r="D36" s="79"/>
      <c r="E36" s="86"/>
      <c r="F36" s="86"/>
      <c r="G36" s="197"/>
      <c r="H36" s="189"/>
      <c r="I36" s="212" t="s">
        <v>155</v>
      </c>
      <c r="J36" s="167"/>
      <c r="K36" s="220"/>
      <c r="L36" s="220"/>
      <c r="M36" s="220"/>
      <c r="N36" s="221"/>
      <c r="O36" s="222"/>
      <c r="P36" s="190"/>
    </row>
    <row r="37" s="150" customFormat="1" ht="36" customHeight="1" spans="1:16">
      <c r="A37" s="190"/>
      <c r="B37" s="166" t="s">
        <v>140</v>
      </c>
      <c r="C37" s="167"/>
      <c r="D37" s="79"/>
      <c r="E37" s="86"/>
      <c r="F37" s="86"/>
      <c r="G37" s="197"/>
      <c r="H37" s="189"/>
      <c r="I37" s="212" t="s">
        <v>156</v>
      </c>
      <c r="J37" s="167"/>
      <c r="K37" s="79"/>
      <c r="L37" s="79"/>
      <c r="M37" s="79"/>
      <c r="N37" s="210"/>
      <c r="O37" s="189"/>
      <c r="P37" s="190"/>
    </row>
    <row r="38" s="150" customFormat="1" ht="22.8" customHeight="1" spans="1:16">
      <c r="A38" s="190"/>
      <c r="B38" s="166" t="s">
        <v>140</v>
      </c>
      <c r="C38" s="167"/>
      <c r="D38" s="79"/>
      <c r="E38" s="86"/>
      <c r="F38" s="86"/>
      <c r="G38" s="197"/>
      <c r="H38" s="189"/>
      <c r="I38" s="212" t="s">
        <v>157</v>
      </c>
      <c r="J38" s="167"/>
      <c r="K38" s="79"/>
      <c r="L38" s="79"/>
      <c r="M38" s="79"/>
      <c r="N38" s="210"/>
      <c r="O38" s="189"/>
      <c r="P38" s="190"/>
    </row>
    <row r="39" s="150" customFormat="1" ht="22.8" customHeight="1" spans="1:16">
      <c r="A39" s="190"/>
      <c r="B39" s="166" t="s">
        <v>140</v>
      </c>
      <c r="C39" s="167"/>
      <c r="D39" s="79"/>
      <c r="E39" s="86"/>
      <c r="F39" s="86"/>
      <c r="G39" s="197"/>
      <c r="H39" s="189"/>
      <c r="I39" s="212" t="s">
        <v>158</v>
      </c>
      <c r="J39" s="167"/>
      <c r="K39" s="79"/>
      <c r="L39" s="79"/>
      <c r="M39" s="79"/>
      <c r="N39" s="210"/>
      <c r="O39" s="189"/>
      <c r="P39" s="190"/>
    </row>
    <row r="40" s="150" customFormat="1" ht="22.8" customHeight="1" spans="1:16">
      <c r="A40" s="190"/>
      <c r="B40" s="166" t="s">
        <v>140</v>
      </c>
      <c r="C40" s="167"/>
      <c r="D40" s="79"/>
      <c r="E40" s="86"/>
      <c r="F40" s="86"/>
      <c r="G40" s="197"/>
      <c r="H40" s="189"/>
      <c r="I40" s="212" t="s">
        <v>159</v>
      </c>
      <c r="J40" s="167"/>
      <c r="K40" s="79"/>
      <c r="L40" s="79"/>
      <c r="M40" s="79"/>
      <c r="N40" s="210"/>
      <c r="O40" s="189"/>
      <c r="P40" s="190"/>
    </row>
    <row r="41" s="150" customFormat="1" ht="22.8" customHeight="1" spans="1:16">
      <c r="A41" s="190"/>
      <c r="B41" s="166" t="s">
        <v>140</v>
      </c>
      <c r="C41" s="167"/>
      <c r="D41" s="79"/>
      <c r="E41" s="86"/>
      <c r="F41" s="86"/>
      <c r="G41" s="197"/>
      <c r="H41" s="189"/>
      <c r="I41" s="212" t="s">
        <v>160</v>
      </c>
      <c r="J41" s="167"/>
      <c r="K41" s="79"/>
      <c r="L41" s="79"/>
      <c r="M41" s="79"/>
      <c r="N41" s="210"/>
      <c r="O41" s="189"/>
      <c r="P41" s="190"/>
    </row>
    <row r="42" s="150" customFormat="1" ht="22.8" customHeight="1" spans="1:16">
      <c r="A42" s="190"/>
      <c r="B42" s="166" t="s">
        <v>140</v>
      </c>
      <c r="C42" s="167"/>
      <c r="D42" s="79"/>
      <c r="E42" s="86"/>
      <c r="F42" s="86"/>
      <c r="G42" s="197"/>
      <c r="H42" s="189"/>
      <c r="I42" s="212" t="s">
        <v>161</v>
      </c>
      <c r="J42" s="167"/>
      <c r="K42" s="79"/>
      <c r="L42" s="79"/>
      <c r="M42" s="79"/>
      <c r="N42" s="210"/>
      <c r="O42" s="189"/>
      <c r="P42" s="190"/>
    </row>
    <row r="43" s="150" customFormat="1" ht="22.8" customHeight="1" spans="1:16">
      <c r="A43" s="190"/>
      <c r="B43" s="166" t="s">
        <v>140</v>
      </c>
      <c r="C43" s="167"/>
      <c r="D43" s="79"/>
      <c r="E43" s="86"/>
      <c r="F43" s="86"/>
      <c r="G43" s="197"/>
      <c r="H43" s="189"/>
      <c r="I43" s="212" t="s">
        <v>162</v>
      </c>
      <c r="J43" s="167">
        <v>5000</v>
      </c>
      <c r="K43" s="79">
        <v>5000</v>
      </c>
      <c r="L43" s="79">
        <v>13100</v>
      </c>
      <c r="M43" s="79">
        <f>52000+900+13100</f>
        <v>66000</v>
      </c>
      <c r="N43" s="194">
        <f>M43-L43</f>
        <v>52900</v>
      </c>
      <c r="O43" s="189">
        <f>N43/L43</f>
        <v>4.0381679389313</v>
      </c>
      <c r="P43" s="190"/>
    </row>
    <row r="44" s="151" customFormat="1" ht="22.8" customHeight="1" spans="1:16">
      <c r="A44" s="193"/>
      <c r="B44" s="171" t="s">
        <v>163</v>
      </c>
      <c r="C44" s="172"/>
      <c r="D44" s="172"/>
      <c r="E44" s="172"/>
      <c r="F44" s="172"/>
      <c r="G44" s="198"/>
      <c r="H44" s="165"/>
      <c r="I44" s="213" t="s">
        <v>164</v>
      </c>
      <c r="J44" s="167">
        <v>2</v>
      </c>
      <c r="K44" s="172">
        <v>2</v>
      </c>
      <c r="L44" s="79">
        <v>2</v>
      </c>
      <c r="M44" s="79">
        <v>2</v>
      </c>
      <c r="N44" s="194">
        <f>M44-L44</f>
        <v>0</v>
      </c>
      <c r="O44" s="189">
        <f>N44/L44</f>
        <v>0</v>
      </c>
      <c r="P44" s="193"/>
    </row>
    <row r="45" s="151" customFormat="1" ht="22.8" customHeight="1" spans="1:16">
      <c r="A45" s="193"/>
      <c r="B45" s="171" t="s">
        <v>163</v>
      </c>
      <c r="C45" s="172"/>
      <c r="D45" s="172"/>
      <c r="E45" s="172"/>
      <c r="F45" s="172"/>
      <c r="G45" s="198"/>
      <c r="H45" s="165"/>
      <c r="I45" s="213" t="s">
        <v>165</v>
      </c>
      <c r="J45" s="167">
        <v>207</v>
      </c>
      <c r="K45" s="172">
        <v>169</v>
      </c>
      <c r="L45" s="79">
        <v>1020</v>
      </c>
      <c r="M45" s="79">
        <v>1020</v>
      </c>
      <c r="N45" s="194">
        <f>M45-L45</f>
        <v>0</v>
      </c>
      <c r="O45" s="189">
        <f>N45/L45</f>
        <v>0</v>
      </c>
      <c r="P45" s="193"/>
    </row>
    <row r="46" s="151" customFormat="1" ht="22.8" customHeight="1" spans="1:16">
      <c r="A46" s="193"/>
      <c r="B46" s="171" t="s">
        <v>163</v>
      </c>
      <c r="C46" s="172"/>
      <c r="D46" s="172"/>
      <c r="E46" s="172"/>
      <c r="F46" s="172"/>
      <c r="G46" s="198"/>
      <c r="H46" s="165"/>
      <c r="I46" s="213" t="s">
        <v>166</v>
      </c>
      <c r="J46" s="167">
        <v>156</v>
      </c>
      <c r="K46" s="172">
        <v>156</v>
      </c>
      <c r="L46" s="79">
        <v>461</v>
      </c>
      <c r="M46" s="79">
        <v>461</v>
      </c>
      <c r="N46" s="194">
        <f>M46-L46</f>
        <v>0</v>
      </c>
      <c r="O46" s="189">
        <f>N46/L46</f>
        <v>0</v>
      </c>
      <c r="P46" s="193"/>
    </row>
    <row r="47" s="151" customFormat="1" ht="22.8" customHeight="1" spans="1:16">
      <c r="A47" s="193"/>
      <c r="B47" s="171" t="s">
        <v>163</v>
      </c>
      <c r="C47" s="172"/>
      <c r="D47" s="172"/>
      <c r="E47" s="172"/>
      <c r="F47" s="172"/>
      <c r="G47" s="198"/>
      <c r="H47" s="165"/>
      <c r="I47" s="213" t="s">
        <v>167</v>
      </c>
      <c r="J47" s="167">
        <v>10</v>
      </c>
      <c r="K47" s="172">
        <v>4</v>
      </c>
      <c r="L47" s="79">
        <v>10</v>
      </c>
      <c r="M47" s="79">
        <v>13</v>
      </c>
      <c r="N47" s="194">
        <f>M47-L47</f>
        <v>3</v>
      </c>
      <c r="O47" s="189">
        <f>N47/L47</f>
        <v>0.3</v>
      </c>
      <c r="P47" s="193"/>
    </row>
    <row r="48" s="151" customFormat="1" ht="22.8" customHeight="1" spans="1:16">
      <c r="A48" s="193"/>
      <c r="B48" s="171" t="s">
        <v>163</v>
      </c>
      <c r="C48" s="172"/>
      <c r="D48" s="172"/>
      <c r="E48" s="172"/>
      <c r="F48" s="172"/>
      <c r="G48" s="198"/>
      <c r="H48" s="165"/>
      <c r="I48" s="213" t="s">
        <v>168</v>
      </c>
      <c r="J48" s="172"/>
      <c r="K48" s="172"/>
      <c r="L48" s="172"/>
      <c r="M48" s="172"/>
      <c r="N48" s="223"/>
      <c r="O48" s="165"/>
      <c r="P48" s="193"/>
    </row>
    <row r="49" s="151" customFormat="1" ht="22.8" customHeight="1" spans="1:16">
      <c r="A49" s="193"/>
      <c r="B49" s="171" t="s">
        <v>163</v>
      </c>
      <c r="C49" s="172"/>
      <c r="D49" s="172"/>
      <c r="E49" s="172"/>
      <c r="F49" s="172"/>
      <c r="G49" s="198"/>
      <c r="H49" s="165"/>
      <c r="I49" s="213" t="s">
        <v>169</v>
      </c>
      <c r="J49" s="172"/>
      <c r="K49" s="172"/>
      <c r="L49" s="172"/>
      <c r="M49" s="172"/>
      <c r="N49" s="223"/>
      <c r="O49" s="165"/>
      <c r="P49" s="193"/>
    </row>
    <row r="50" s="151" customFormat="1" ht="22.8" customHeight="1" spans="1:16">
      <c r="A50" s="199"/>
      <c r="B50" s="200" t="s">
        <v>71</v>
      </c>
      <c r="C50" s="201">
        <f t="shared" ref="C50:G50" si="3">C7</f>
        <v>8212</v>
      </c>
      <c r="D50" s="201">
        <f t="shared" si="3"/>
        <v>8224</v>
      </c>
      <c r="E50" s="201">
        <f t="shared" si="3"/>
        <v>10684</v>
      </c>
      <c r="F50" s="201">
        <f t="shared" si="3"/>
        <v>10684</v>
      </c>
      <c r="G50" s="201">
        <f t="shared" si="3"/>
        <v>0</v>
      </c>
      <c r="H50" s="165">
        <f>G50/E50</f>
        <v>0</v>
      </c>
      <c r="I50" s="224" t="s">
        <v>70</v>
      </c>
      <c r="J50" s="201">
        <f t="shared" ref="J50:N50" si="4">SUM(J7:J49)</f>
        <v>18407</v>
      </c>
      <c r="K50" s="201">
        <f t="shared" si="4"/>
        <v>15209</v>
      </c>
      <c r="L50" s="201">
        <f t="shared" si="4"/>
        <v>29865</v>
      </c>
      <c r="M50" s="201">
        <f t="shared" si="4"/>
        <v>82768</v>
      </c>
      <c r="N50" s="201">
        <f t="shared" si="4"/>
        <v>52903</v>
      </c>
      <c r="O50" s="165">
        <f t="shared" ref="O50:O55" si="5">N50/L50</f>
        <v>1.77140465427758</v>
      </c>
      <c r="P50" s="225"/>
    </row>
    <row r="51" s="151" customFormat="1" ht="22.8" customHeight="1" spans="1:16">
      <c r="A51" s="199"/>
      <c r="B51" s="202" t="s">
        <v>170</v>
      </c>
      <c r="C51" s="203"/>
      <c r="D51" s="203"/>
      <c r="E51" s="203"/>
      <c r="F51" s="203"/>
      <c r="G51" s="198"/>
      <c r="H51" s="165"/>
      <c r="I51" s="226" t="s">
        <v>171</v>
      </c>
      <c r="J51" s="203"/>
      <c r="K51" s="203"/>
      <c r="L51" s="203"/>
      <c r="M51" s="203"/>
      <c r="N51" s="165"/>
      <c r="O51" s="165"/>
      <c r="P51" s="225"/>
    </row>
    <row r="52" s="151" customFormat="1" ht="22.8" customHeight="1" spans="1:16">
      <c r="A52" s="199"/>
      <c r="B52" s="202" t="s">
        <v>76</v>
      </c>
      <c r="C52" s="203">
        <f t="shared" ref="C52:G52" si="6">SUM(C53:C58)</f>
        <v>10361</v>
      </c>
      <c r="D52" s="203">
        <f t="shared" si="6"/>
        <v>10568</v>
      </c>
      <c r="E52" s="203">
        <f t="shared" si="6"/>
        <v>19652</v>
      </c>
      <c r="F52" s="203">
        <f t="shared" si="6"/>
        <v>72555</v>
      </c>
      <c r="G52" s="203">
        <f t="shared" si="6"/>
        <v>52903</v>
      </c>
      <c r="H52" s="165">
        <f>G52/E52</f>
        <v>2.69199063708528</v>
      </c>
      <c r="I52" s="226" t="s">
        <v>75</v>
      </c>
      <c r="J52" s="203">
        <f t="shared" ref="G52:N52" si="7">SUM(J53:J58)</f>
        <v>166</v>
      </c>
      <c r="K52" s="203">
        <f t="shared" si="7"/>
        <v>3583</v>
      </c>
      <c r="L52" s="203">
        <f t="shared" si="7"/>
        <v>471</v>
      </c>
      <c r="M52" s="203">
        <f t="shared" si="7"/>
        <v>471</v>
      </c>
      <c r="N52" s="203">
        <f t="shared" si="7"/>
        <v>0</v>
      </c>
      <c r="O52" s="165">
        <f t="shared" si="5"/>
        <v>0</v>
      </c>
      <c r="P52" s="225"/>
    </row>
    <row r="53" s="151" customFormat="1" ht="22.8" customHeight="1" spans="1:16">
      <c r="A53" s="170"/>
      <c r="B53" s="171" t="s">
        <v>172</v>
      </c>
      <c r="C53" s="167">
        <v>4627</v>
      </c>
      <c r="D53" s="172">
        <v>4840</v>
      </c>
      <c r="E53" s="79">
        <v>4548</v>
      </c>
      <c r="F53" s="79">
        <v>4548</v>
      </c>
      <c r="G53" s="164">
        <f t="shared" ref="G53:G57" si="8">F53-E53</f>
        <v>0</v>
      </c>
      <c r="H53" s="165">
        <f>G53/E53</f>
        <v>0</v>
      </c>
      <c r="I53" s="195" t="s">
        <v>173</v>
      </c>
      <c r="J53" s="172"/>
      <c r="K53" s="172"/>
      <c r="L53" s="172"/>
      <c r="M53" s="172"/>
      <c r="N53" s="165"/>
      <c r="O53" s="165"/>
      <c r="P53" s="227"/>
    </row>
    <row r="54" s="151" customFormat="1" ht="22.8" customHeight="1" spans="1:16">
      <c r="A54" s="170"/>
      <c r="B54" s="171" t="s">
        <v>174</v>
      </c>
      <c r="C54" s="172"/>
      <c r="D54" s="172"/>
      <c r="E54" s="172"/>
      <c r="F54" s="172"/>
      <c r="G54" s="198"/>
      <c r="H54" s="165"/>
      <c r="I54" s="195" t="s">
        <v>175</v>
      </c>
      <c r="J54" s="172"/>
      <c r="K54" s="172"/>
      <c r="L54" s="172"/>
      <c r="M54" s="172"/>
      <c r="N54" s="165"/>
      <c r="O54" s="165"/>
      <c r="P54" s="227"/>
    </row>
    <row r="55" s="151" customFormat="1" ht="22.8" customHeight="1" spans="1:16">
      <c r="A55" s="170"/>
      <c r="B55" s="171" t="s">
        <v>94</v>
      </c>
      <c r="C55" s="167">
        <v>166</v>
      </c>
      <c r="D55" s="172">
        <v>160</v>
      </c>
      <c r="E55" s="79">
        <v>471</v>
      </c>
      <c r="F55" s="79">
        <v>474</v>
      </c>
      <c r="G55" s="164">
        <f t="shared" si="8"/>
        <v>3</v>
      </c>
      <c r="H55" s="165">
        <f t="shared" ref="H55:H59" si="9">G55/E55</f>
        <v>0.00636942675159236</v>
      </c>
      <c r="I55" s="195" t="s">
        <v>176</v>
      </c>
      <c r="J55" s="172">
        <v>166</v>
      </c>
      <c r="K55" s="172">
        <v>2050</v>
      </c>
      <c r="L55" s="172">
        <v>471</v>
      </c>
      <c r="M55" s="172">
        <v>471</v>
      </c>
      <c r="N55" s="164">
        <f>M55-L55</f>
        <v>0</v>
      </c>
      <c r="O55" s="165">
        <f t="shared" si="5"/>
        <v>0</v>
      </c>
      <c r="P55" s="227"/>
    </row>
    <row r="56" s="151" customFormat="1" ht="22.8" customHeight="1" spans="1:16">
      <c r="A56" s="170"/>
      <c r="B56" s="171" t="s">
        <v>177</v>
      </c>
      <c r="C56" s="167">
        <v>5000</v>
      </c>
      <c r="D56" s="172">
        <v>5000</v>
      </c>
      <c r="E56" s="79">
        <v>13100</v>
      </c>
      <c r="F56" s="79">
        <f>52000+900+13100</f>
        <v>66000</v>
      </c>
      <c r="G56" s="164">
        <f t="shared" si="8"/>
        <v>52900</v>
      </c>
      <c r="H56" s="165">
        <f t="shared" si="9"/>
        <v>4.0381679389313</v>
      </c>
      <c r="I56" s="195" t="s">
        <v>178</v>
      </c>
      <c r="J56" s="172"/>
      <c r="K56" s="172"/>
      <c r="L56" s="172"/>
      <c r="M56" s="172"/>
      <c r="N56" s="165"/>
      <c r="O56" s="165"/>
      <c r="P56" s="227"/>
    </row>
    <row r="57" s="151" customFormat="1" ht="22.8" customHeight="1" spans="1:16">
      <c r="A57" s="170"/>
      <c r="B57" s="171" t="s">
        <v>179</v>
      </c>
      <c r="C57" s="167">
        <v>568</v>
      </c>
      <c r="D57" s="172">
        <v>568</v>
      </c>
      <c r="E57" s="79">
        <v>1533</v>
      </c>
      <c r="F57" s="79">
        <v>1533</v>
      </c>
      <c r="G57" s="164">
        <f t="shared" si="8"/>
        <v>0</v>
      </c>
      <c r="H57" s="165">
        <f t="shared" si="9"/>
        <v>0</v>
      </c>
      <c r="I57" s="195" t="s">
        <v>180</v>
      </c>
      <c r="J57" s="172"/>
      <c r="K57" s="172">
        <v>1533</v>
      </c>
      <c r="L57" s="172"/>
      <c r="M57" s="172"/>
      <c r="N57" s="165"/>
      <c r="O57" s="165"/>
      <c r="P57" s="227"/>
    </row>
    <row r="58" s="151" customFormat="1" ht="22.8" customHeight="1" spans="1:16">
      <c r="A58" s="170"/>
      <c r="B58" s="171" t="s">
        <v>106</v>
      </c>
      <c r="D58" s="172"/>
      <c r="E58" s="172"/>
      <c r="F58" s="172"/>
      <c r="G58" s="198"/>
      <c r="H58" s="165"/>
      <c r="I58" s="195" t="s">
        <v>107</v>
      </c>
      <c r="J58" s="172"/>
      <c r="K58" s="172"/>
      <c r="L58" s="172"/>
      <c r="M58" s="172"/>
      <c r="N58" s="165"/>
      <c r="O58" s="165"/>
      <c r="P58" s="227"/>
    </row>
    <row r="59" s="151" customFormat="1" ht="22.8" customHeight="1" spans="1:16">
      <c r="A59" s="199"/>
      <c r="B59" s="204" t="s">
        <v>108</v>
      </c>
      <c r="C59" s="203">
        <f>C7+C21+C52</f>
        <v>18573</v>
      </c>
      <c r="D59" s="203">
        <f>D50+D51+D52</f>
        <v>18792</v>
      </c>
      <c r="E59" s="203">
        <f t="shared" ref="E59:G59" si="10">E50+E52</f>
        <v>30336</v>
      </c>
      <c r="F59" s="203">
        <f t="shared" si="10"/>
        <v>83239</v>
      </c>
      <c r="G59" s="203">
        <f t="shared" si="10"/>
        <v>52903</v>
      </c>
      <c r="H59" s="165">
        <f t="shared" si="9"/>
        <v>1.7439016350211</v>
      </c>
      <c r="I59" s="228" t="s">
        <v>109</v>
      </c>
      <c r="J59" s="203">
        <f>J50+J52</f>
        <v>18573</v>
      </c>
      <c r="K59" s="203">
        <f>K50+K51+K52</f>
        <v>18792</v>
      </c>
      <c r="L59" s="203">
        <f t="shared" ref="L59:N59" si="11">SUM(L50:L52)</f>
        <v>30336</v>
      </c>
      <c r="M59" s="203">
        <f t="shared" si="11"/>
        <v>83239</v>
      </c>
      <c r="N59" s="203">
        <f t="shared" si="11"/>
        <v>52903</v>
      </c>
      <c r="O59" s="165">
        <f>N59/L59</f>
        <v>1.7439016350211</v>
      </c>
      <c r="P59" s="225"/>
    </row>
    <row r="60" ht="9.75" customHeight="1" spans="1:16">
      <c r="A60" s="205"/>
      <c r="B60" s="205"/>
      <c r="C60" s="205"/>
      <c r="D60" s="205"/>
      <c r="E60" s="206"/>
      <c r="F60" s="206"/>
      <c r="G60" s="205"/>
      <c r="H60" s="205"/>
      <c r="I60" s="205"/>
      <c r="J60" s="205"/>
      <c r="K60" s="205"/>
      <c r="L60" s="205"/>
      <c r="M60" s="205"/>
      <c r="N60" s="205"/>
      <c r="O60" s="205"/>
      <c r="P60" s="229"/>
    </row>
  </sheetData>
  <mergeCells count="17">
    <mergeCell ref="B2:O2"/>
    <mergeCell ref="N3:O3"/>
    <mergeCell ref="B4:H4"/>
    <mergeCell ref="I4:O4"/>
    <mergeCell ref="G5:H5"/>
    <mergeCell ref="N5:O5"/>
    <mergeCell ref="A10:A49"/>
    <mergeCell ref="B5:B6"/>
    <mergeCell ref="C5:C6"/>
    <mergeCell ref="D5:D6"/>
    <mergeCell ref="E5:E6"/>
    <mergeCell ref="F5:F6"/>
    <mergeCell ref="I5:I6"/>
    <mergeCell ref="J5:J6"/>
    <mergeCell ref="K5:K6"/>
    <mergeCell ref="L5:L6"/>
    <mergeCell ref="M5:M6"/>
  </mergeCells>
  <printOptions horizontalCentered="1"/>
  <pageMargins left="0.275" right="0.313888888888889" top="0.266666666666667" bottom="0.393055555555556" header="0" footer="0.30625"/>
  <pageSetup paperSize="8" scale="91"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34"/>
  <sheetViews>
    <sheetView view="pageBreakPreview" zoomScaleNormal="90" zoomScaleSheetLayoutView="100" workbookViewId="0">
      <selection activeCell="E31" sqref="E31"/>
    </sheetView>
  </sheetViews>
  <sheetFormatPr defaultColWidth="10" defaultRowHeight="13.5"/>
  <cols>
    <col min="1" max="1" width="1.53333333333333" style="150" customWidth="1"/>
    <col min="2" max="2" width="33.3416666666667" style="150" customWidth="1"/>
    <col min="3" max="3" width="14.75" style="150" customWidth="1"/>
    <col min="4" max="4" width="13.6333333333333" style="150" customWidth="1"/>
    <col min="5" max="6" width="14.3833333333333" style="56" customWidth="1"/>
    <col min="7" max="8" width="10.2583333333333" style="150" customWidth="1"/>
    <col min="9" max="9" width="33.3416666666667" style="150" customWidth="1"/>
    <col min="10" max="10" width="14.5" style="150" customWidth="1"/>
    <col min="11" max="11" width="14.1333333333333" style="56" customWidth="1"/>
    <col min="12" max="13" width="14.8833333333333" style="56" customWidth="1"/>
    <col min="14" max="15" width="10.2583333333333" style="150" customWidth="1"/>
    <col min="16" max="16" width="1.53333333333333" style="150" customWidth="1"/>
    <col min="17" max="19" width="9.76666666666667" style="150" customWidth="1"/>
    <col min="20" max="16384" width="10" style="150"/>
  </cols>
  <sheetData>
    <row r="1" ht="16.35" customHeight="1" spans="1:16">
      <c r="A1" s="152"/>
      <c r="B1" s="153" t="s">
        <v>181</v>
      </c>
      <c r="C1" s="154"/>
      <c r="D1" s="154"/>
      <c r="E1" s="155"/>
      <c r="F1" s="155"/>
      <c r="G1" s="155"/>
      <c r="H1" s="155"/>
      <c r="I1" s="155"/>
      <c r="J1" s="155"/>
      <c r="K1" s="155"/>
      <c r="L1" s="155"/>
      <c r="M1" s="155"/>
      <c r="N1" s="155"/>
      <c r="O1" s="155"/>
      <c r="P1" s="174" t="s">
        <v>111</v>
      </c>
    </row>
    <row r="2" ht="22.8" customHeight="1" spans="1:16">
      <c r="A2" s="152"/>
      <c r="B2" s="61" t="s">
        <v>182</v>
      </c>
      <c r="C2" s="61"/>
      <c r="D2" s="61"/>
      <c r="E2" s="61"/>
      <c r="F2" s="61"/>
      <c r="G2" s="61"/>
      <c r="H2" s="61"/>
      <c r="I2" s="61"/>
      <c r="J2" s="61"/>
      <c r="K2" s="61"/>
      <c r="L2" s="61"/>
      <c r="M2" s="61"/>
      <c r="N2" s="61"/>
      <c r="O2" s="61"/>
      <c r="P2" s="174"/>
    </row>
    <row r="3" ht="19.55" customHeight="1" spans="1:16">
      <c r="A3" s="152"/>
      <c r="B3" s="156"/>
      <c r="C3" s="62"/>
      <c r="D3" s="62"/>
      <c r="E3" s="157"/>
      <c r="F3" s="157"/>
      <c r="G3" s="157"/>
      <c r="H3" s="157"/>
      <c r="I3" s="157"/>
      <c r="J3" s="157"/>
      <c r="K3" s="157"/>
      <c r="L3" s="157"/>
      <c r="M3" s="157"/>
      <c r="N3" s="175" t="s">
        <v>6</v>
      </c>
      <c r="O3" s="175"/>
      <c r="P3" s="174"/>
    </row>
    <row r="4" ht="24.4" customHeight="1" spans="1:16">
      <c r="A4" s="152"/>
      <c r="B4" s="65" t="s">
        <v>113</v>
      </c>
      <c r="C4" s="65"/>
      <c r="D4" s="65"/>
      <c r="E4" s="65"/>
      <c r="F4" s="65"/>
      <c r="G4" s="65"/>
      <c r="H4" s="65"/>
      <c r="I4" s="65" t="s">
        <v>114</v>
      </c>
      <c r="J4" s="65"/>
      <c r="K4" s="65"/>
      <c r="L4" s="65"/>
      <c r="M4" s="65"/>
      <c r="N4" s="65"/>
      <c r="O4" s="65"/>
      <c r="P4" s="174"/>
    </row>
    <row r="5" ht="30.15" customHeight="1" spans="1:16">
      <c r="A5" s="152"/>
      <c r="B5" s="65" t="s">
        <v>115</v>
      </c>
      <c r="C5" s="158" t="s">
        <v>10</v>
      </c>
      <c r="D5" s="158" t="s">
        <v>11</v>
      </c>
      <c r="E5" s="158" t="s">
        <v>12</v>
      </c>
      <c r="F5" s="159" t="s">
        <v>13</v>
      </c>
      <c r="G5" s="158" t="s">
        <v>14</v>
      </c>
      <c r="H5" s="158"/>
      <c r="I5" s="65" t="s">
        <v>115</v>
      </c>
      <c r="J5" s="158" t="s">
        <v>10</v>
      </c>
      <c r="K5" s="158" t="s">
        <v>11</v>
      </c>
      <c r="L5" s="158" t="s">
        <v>12</v>
      </c>
      <c r="M5" s="159" t="s">
        <v>13</v>
      </c>
      <c r="N5" s="158" t="s">
        <v>14</v>
      </c>
      <c r="O5" s="158"/>
      <c r="P5" s="174"/>
    </row>
    <row r="6" ht="24.4" customHeight="1" spans="1:16">
      <c r="A6" s="152"/>
      <c r="B6" s="65"/>
      <c r="C6" s="158"/>
      <c r="D6" s="158"/>
      <c r="E6" s="158"/>
      <c r="F6" s="160"/>
      <c r="G6" s="158" t="s">
        <v>16</v>
      </c>
      <c r="H6" s="158" t="s">
        <v>17</v>
      </c>
      <c r="I6" s="65"/>
      <c r="J6" s="158"/>
      <c r="K6" s="158"/>
      <c r="L6" s="158"/>
      <c r="M6" s="160"/>
      <c r="N6" s="158" t="s">
        <v>16</v>
      </c>
      <c r="O6" s="158" t="s">
        <v>17</v>
      </c>
      <c r="P6" s="174"/>
    </row>
    <row r="7" s="150" customFormat="1" ht="22.8" customHeight="1" spans="1:16">
      <c r="A7" s="161"/>
      <c r="B7" s="162" t="s">
        <v>71</v>
      </c>
      <c r="C7" s="163">
        <f t="shared" ref="C7:F7" si="0">SUM(C8:C12)</f>
        <v>0</v>
      </c>
      <c r="D7" s="163">
        <f t="shared" si="0"/>
        <v>0</v>
      </c>
      <c r="E7" s="163">
        <f t="shared" si="0"/>
        <v>0</v>
      </c>
      <c r="F7" s="163">
        <f t="shared" si="0"/>
        <v>0</v>
      </c>
      <c r="G7" s="164">
        <f>F7-E7</f>
        <v>0</v>
      </c>
      <c r="H7" s="165" t="e">
        <f>G7/E7</f>
        <v>#DIV/0!</v>
      </c>
      <c r="I7" s="162" t="s">
        <v>70</v>
      </c>
      <c r="J7" s="163">
        <f t="shared" ref="G7:M7" si="1">SUM(J8:J12)</f>
        <v>0</v>
      </c>
      <c r="K7" s="163">
        <f t="shared" si="1"/>
        <v>0</v>
      </c>
      <c r="L7" s="163">
        <f t="shared" si="1"/>
        <v>0</v>
      </c>
      <c r="M7" s="163">
        <f t="shared" si="1"/>
        <v>0</v>
      </c>
      <c r="N7" s="164">
        <f>M7-L7</f>
        <v>0</v>
      </c>
      <c r="O7" s="165" t="e">
        <f>N7/L7</f>
        <v>#DIV/0!</v>
      </c>
      <c r="P7" s="176"/>
    </row>
    <row r="8" s="150" customFormat="1" ht="22.8" customHeight="1" spans="1:16">
      <c r="A8" s="161"/>
      <c r="B8" s="166" t="s">
        <v>183</v>
      </c>
      <c r="C8" s="167"/>
      <c r="D8" s="167"/>
      <c r="E8" s="79"/>
      <c r="F8" s="79"/>
      <c r="G8" s="168"/>
      <c r="H8" s="168"/>
      <c r="I8" s="166" t="s">
        <v>184</v>
      </c>
      <c r="J8" s="167"/>
      <c r="K8" s="79"/>
      <c r="L8" s="79"/>
      <c r="M8" s="79"/>
      <c r="N8" s="168"/>
      <c r="O8" s="168"/>
      <c r="P8" s="176"/>
    </row>
    <row r="9" s="150" customFormat="1" ht="22.8" customHeight="1" spans="1:16">
      <c r="A9" s="161"/>
      <c r="B9" s="166" t="s">
        <v>185</v>
      </c>
      <c r="C9" s="167"/>
      <c r="D9" s="167"/>
      <c r="E9" s="79"/>
      <c r="F9" s="79"/>
      <c r="G9" s="168"/>
      <c r="H9" s="168"/>
      <c r="I9" s="166" t="s">
        <v>186</v>
      </c>
      <c r="J9" s="167"/>
      <c r="K9" s="79"/>
      <c r="L9" s="79"/>
      <c r="M9" s="79"/>
      <c r="N9" s="169"/>
      <c r="O9" s="169"/>
      <c r="P9" s="176"/>
    </row>
    <row r="10" s="150" customFormat="1" ht="22.8" customHeight="1" spans="1:16">
      <c r="A10" s="161"/>
      <c r="B10" s="166" t="s">
        <v>187</v>
      </c>
      <c r="C10" s="167"/>
      <c r="D10" s="167"/>
      <c r="E10" s="79"/>
      <c r="F10" s="79"/>
      <c r="G10" s="168"/>
      <c r="H10" s="168"/>
      <c r="I10" s="166" t="s">
        <v>188</v>
      </c>
      <c r="J10" s="167"/>
      <c r="K10" s="79"/>
      <c r="L10" s="79"/>
      <c r="M10" s="79"/>
      <c r="N10" s="168"/>
      <c r="O10" s="168"/>
      <c r="P10" s="176"/>
    </row>
    <row r="11" s="150" customFormat="1" ht="22.8" customHeight="1" spans="1:16">
      <c r="A11" s="161"/>
      <c r="B11" s="166" t="s">
        <v>189</v>
      </c>
      <c r="C11" s="167"/>
      <c r="D11" s="167"/>
      <c r="E11" s="79"/>
      <c r="F11" s="79"/>
      <c r="G11" s="168"/>
      <c r="H11" s="168"/>
      <c r="I11" s="166" t="s">
        <v>190</v>
      </c>
      <c r="K11" s="79"/>
      <c r="P11" s="176"/>
    </row>
    <row r="12" s="150" customFormat="1" ht="22.8" customHeight="1" spans="1:16">
      <c r="A12" s="161"/>
      <c r="B12" s="166" t="s">
        <v>191</v>
      </c>
      <c r="C12" s="167"/>
      <c r="D12" s="167"/>
      <c r="E12" s="79"/>
      <c r="F12" s="79"/>
      <c r="G12" s="168"/>
      <c r="H12" s="168"/>
      <c r="I12" s="166" t="s">
        <v>192</v>
      </c>
      <c r="J12" s="167"/>
      <c r="K12" s="79"/>
      <c r="L12" s="79"/>
      <c r="M12" s="79"/>
      <c r="N12" s="168"/>
      <c r="O12" s="168"/>
      <c r="P12" s="176"/>
    </row>
    <row r="13" s="150" customFormat="1" ht="22.8" customHeight="1" spans="1:16">
      <c r="A13" s="161"/>
      <c r="B13" s="162" t="s">
        <v>76</v>
      </c>
      <c r="C13" s="163">
        <f t="shared" ref="C13:F13" si="2">SUM(C14:C18)</f>
        <v>7</v>
      </c>
      <c r="D13" s="163">
        <f t="shared" si="2"/>
        <v>7</v>
      </c>
      <c r="E13" s="163">
        <f t="shared" si="2"/>
        <v>0</v>
      </c>
      <c r="F13" s="163">
        <f t="shared" si="2"/>
        <v>0</v>
      </c>
      <c r="G13" s="164">
        <f>F13-E13</f>
        <v>0</v>
      </c>
      <c r="H13" s="165" t="e">
        <f>G13/E13</f>
        <v>#DIV/0!</v>
      </c>
      <c r="I13" s="162" t="s">
        <v>75</v>
      </c>
      <c r="J13" s="163">
        <f t="shared" ref="G13:M13" si="3">SUM(J14:J18)</f>
        <v>7</v>
      </c>
      <c r="K13" s="163">
        <f t="shared" si="3"/>
        <v>7</v>
      </c>
      <c r="L13" s="163">
        <f t="shared" si="3"/>
        <v>0</v>
      </c>
      <c r="M13" s="163">
        <f t="shared" si="3"/>
        <v>0</v>
      </c>
      <c r="N13" s="177">
        <f>M13-L13</f>
        <v>0</v>
      </c>
      <c r="O13" s="169" t="e">
        <f>N13/L13</f>
        <v>#DIV/0!</v>
      </c>
      <c r="P13" s="176"/>
    </row>
    <row r="14" s="150" customFormat="1" ht="22.8" customHeight="1" spans="1:16">
      <c r="A14" s="161"/>
      <c r="B14" s="166" t="s">
        <v>193</v>
      </c>
      <c r="C14" s="167"/>
      <c r="D14" s="167"/>
      <c r="E14" s="79"/>
      <c r="F14" s="79"/>
      <c r="G14" s="164"/>
      <c r="H14" s="165"/>
      <c r="I14" s="166" t="s">
        <v>194</v>
      </c>
      <c r="J14" s="167"/>
      <c r="K14" s="79"/>
      <c r="L14" s="79"/>
      <c r="M14" s="79"/>
      <c r="N14" s="169"/>
      <c r="O14" s="169"/>
      <c r="P14" s="176"/>
    </row>
    <row r="15" s="150" customFormat="1" ht="22.8" customHeight="1" spans="1:16">
      <c r="A15" s="161"/>
      <c r="B15" s="166" t="s">
        <v>195</v>
      </c>
      <c r="C15" s="167"/>
      <c r="D15" s="167"/>
      <c r="E15" s="79"/>
      <c r="F15" s="79"/>
      <c r="G15" s="169"/>
      <c r="H15" s="169"/>
      <c r="I15" s="166" t="s">
        <v>196</v>
      </c>
      <c r="J15" s="167"/>
      <c r="K15" s="79"/>
      <c r="L15" s="79"/>
      <c r="M15" s="79"/>
      <c r="N15" s="169"/>
      <c r="O15" s="169"/>
      <c r="P15" s="176"/>
    </row>
    <row r="16" s="151" customFormat="1" ht="22.8" customHeight="1" spans="1:16">
      <c r="A16" s="170"/>
      <c r="B16" s="171"/>
      <c r="C16" s="172"/>
      <c r="D16" s="172"/>
      <c r="E16" s="172"/>
      <c r="F16" s="172"/>
      <c r="G16" s="165"/>
      <c r="H16" s="165"/>
      <c r="I16" s="171" t="s">
        <v>197</v>
      </c>
      <c r="J16" s="172">
        <v>7</v>
      </c>
      <c r="K16" s="172">
        <v>7</v>
      </c>
      <c r="L16" s="172"/>
      <c r="M16" s="172"/>
      <c r="N16" s="164">
        <f>M16-L16</f>
        <v>0</v>
      </c>
      <c r="O16" s="165" t="e">
        <f>N16/L16</f>
        <v>#DIV/0!</v>
      </c>
      <c r="P16" s="178"/>
    </row>
    <row r="17" s="150" customFormat="1" ht="22.8" customHeight="1" spans="1:16">
      <c r="A17" s="161"/>
      <c r="B17" s="166" t="s">
        <v>179</v>
      </c>
      <c r="C17" s="167"/>
      <c r="D17" s="167"/>
      <c r="E17" s="79"/>
      <c r="F17" s="79"/>
      <c r="G17" s="169"/>
      <c r="H17" s="169"/>
      <c r="I17" s="166" t="s">
        <v>180</v>
      </c>
      <c r="J17" s="167"/>
      <c r="K17" s="79"/>
      <c r="L17" s="79"/>
      <c r="M17" s="79"/>
      <c r="N17" s="169"/>
      <c r="O17" s="169"/>
      <c r="P17" s="176"/>
    </row>
    <row r="18" s="150" customFormat="1" ht="22.8" customHeight="1" spans="1:16">
      <c r="A18" s="161"/>
      <c r="B18" s="166" t="s">
        <v>106</v>
      </c>
      <c r="C18" s="167">
        <v>7</v>
      </c>
      <c r="D18" s="167">
        <v>7</v>
      </c>
      <c r="E18" s="79"/>
      <c r="F18" s="79"/>
      <c r="G18" s="169"/>
      <c r="H18" s="169"/>
      <c r="I18" s="166" t="s">
        <v>107</v>
      </c>
      <c r="J18" s="167"/>
      <c r="K18" s="79"/>
      <c r="L18" s="79"/>
      <c r="M18" s="79"/>
      <c r="N18" s="169"/>
      <c r="O18" s="169"/>
      <c r="P18" s="176"/>
    </row>
    <row r="19" s="150" customFormat="1" ht="22.8" customHeight="1" spans="1:16">
      <c r="A19" s="161"/>
      <c r="B19" s="67" t="s">
        <v>108</v>
      </c>
      <c r="C19" s="163">
        <f t="shared" ref="C19:F19" si="4">C7+C13</f>
        <v>7</v>
      </c>
      <c r="D19" s="163">
        <f t="shared" si="4"/>
        <v>7</v>
      </c>
      <c r="E19" s="163">
        <f t="shared" si="4"/>
        <v>0</v>
      </c>
      <c r="F19" s="163">
        <f t="shared" si="4"/>
        <v>0</v>
      </c>
      <c r="G19" s="164">
        <f>F19-E19</f>
        <v>0</v>
      </c>
      <c r="H19" s="165" t="e">
        <f>G19/E19</f>
        <v>#DIV/0!</v>
      </c>
      <c r="I19" s="67" t="s">
        <v>109</v>
      </c>
      <c r="J19" s="163">
        <f t="shared" ref="G19:M19" si="5">J7+J13</f>
        <v>7</v>
      </c>
      <c r="K19" s="163">
        <f t="shared" si="5"/>
        <v>7</v>
      </c>
      <c r="L19" s="163">
        <f t="shared" si="5"/>
        <v>0</v>
      </c>
      <c r="M19" s="163">
        <f t="shared" si="5"/>
        <v>0</v>
      </c>
      <c r="N19" s="179">
        <f>M19-L19</f>
        <v>0</v>
      </c>
      <c r="O19" s="169" t="e">
        <f>N19/L19</f>
        <v>#DIV/0!</v>
      </c>
      <c r="P19" s="176"/>
    </row>
    <row r="20" ht="9.75" customHeight="1" spans="1:16">
      <c r="A20" s="173"/>
      <c r="B20" s="173"/>
      <c r="C20" s="173"/>
      <c r="D20" s="173"/>
      <c r="E20" s="173"/>
      <c r="F20" s="173"/>
      <c r="G20" s="173"/>
      <c r="H20" s="173"/>
      <c r="I20" s="173"/>
      <c r="J20" s="173"/>
      <c r="K20" s="173"/>
      <c r="L20" s="173"/>
      <c r="M20" s="173"/>
      <c r="N20" s="173"/>
      <c r="O20" s="173"/>
      <c r="P20" s="173"/>
    </row>
    <row r="34" spans="15:15">
      <c r="O34" s="180"/>
    </row>
  </sheetData>
  <mergeCells count="16">
    <mergeCell ref="B2:O2"/>
    <mergeCell ref="N3:O3"/>
    <mergeCell ref="B4:H4"/>
    <mergeCell ref="I4:O4"/>
    <mergeCell ref="G5:H5"/>
    <mergeCell ref="N5:O5"/>
    <mergeCell ref="B5:B6"/>
    <mergeCell ref="C5:C6"/>
    <mergeCell ref="D5:D6"/>
    <mergeCell ref="E5:E6"/>
    <mergeCell ref="F5:F6"/>
    <mergeCell ref="I5:I6"/>
    <mergeCell ref="J5:J6"/>
    <mergeCell ref="K5:K6"/>
    <mergeCell ref="L5:L6"/>
    <mergeCell ref="M5:M6"/>
  </mergeCells>
  <printOptions horizontalCentered="1"/>
  <pageMargins left="0.235416666666667" right="0.235416666666667" top="0.266666666666667" bottom="0.266666666666667" header="0" footer="0.30625"/>
  <pageSetup paperSize="8" scale="91"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V55"/>
  <sheetViews>
    <sheetView showGridLines="0" view="pageBreakPreview" zoomScale="90" zoomScaleNormal="85" zoomScaleSheetLayoutView="90" workbookViewId="0">
      <selection activeCell="F36" sqref="F36"/>
    </sheetView>
  </sheetViews>
  <sheetFormatPr defaultColWidth="9" defaultRowHeight="12.75"/>
  <cols>
    <col min="1" max="1" width="10.1333333333333" style="97" customWidth="1"/>
    <col min="2" max="2" width="33.3833333333333" style="97" customWidth="1"/>
    <col min="3" max="3" width="46.3833333333333" style="97" customWidth="1"/>
    <col min="4" max="4" width="36.325" style="97" customWidth="1"/>
    <col min="5" max="5" width="26.175" style="97" customWidth="1"/>
    <col min="6" max="6" width="13.75" style="97" customWidth="1"/>
    <col min="7" max="7" width="13.8166666666667" style="98" customWidth="1"/>
    <col min="8" max="8" width="11.25" style="94" customWidth="1"/>
    <col min="9" max="9" width="33.8833333333333" style="99" customWidth="1"/>
    <col min="10" max="12" width="10.5" style="100" hidden="1" customWidth="1"/>
    <col min="13" max="13" width="11.3833333333333" style="100" customWidth="1"/>
    <col min="14" max="15" width="12.1333333333333" style="100" customWidth="1"/>
    <col min="16" max="16" width="10.5" style="100" customWidth="1"/>
    <col min="17" max="17" width="10.1333333333333" style="100" customWidth="1"/>
    <col min="18" max="18" width="10.75" style="100" customWidth="1"/>
    <col min="19" max="19" width="10.25" style="101" customWidth="1"/>
    <col min="20" max="20" width="11.25" style="102" customWidth="1"/>
    <col min="21" max="250" width="9" style="97" customWidth="1"/>
    <col min="251" max="256" width="9" style="103"/>
    <col min="257" max="16384" width="9" style="104"/>
  </cols>
  <sheetData>
    <row r="1" s="94" customFormat="1" ht="50.1" customHeight="1" spans="1:256">
      <c r="A1" s="105" t="s">
        <v>198</v>
      </c>
      <c r="B1" s="106"/>
      <c r="C1" s="106"/>
      <c r="D1" s="106"/>
      <c r="E1" s="106"/>
      <c r="F1" s="106"/>
      <c r="G1" s="1"/>
      <c r="I1" s="99"/>
      <c r="J1" s="100"/>
      <c r="K1" s="100"/>
      <c r="L1" s="100"/>
      <c r="M1" s="100"/>
      <c r="N1" s="100"/>
      <c r="O1" s="100"/>
      <c r="P1" s="100"/>
      <c r="Q1" s="100"/>
      <c r="R1" s="100"/>
      <c r="S1" s="101"/>
      <c r="T1" s="102"/>
      <c r="IQ1" s="103"/>
      <c r="IR1" s="103"/>
      <c r="IS1" s="103"/>
      <c r="IT1" s="103"/>
      <c r="IU1" s="103"/>
      <c r="IV1" s="103"/>
    </row>
    <row r="2" s="94" customFormat="1" ht="50.1" customHeight="1" spans="1:256">
      <c r="A2" s="107" t="s">
        <v>199</v>
      </c>
      <c r="B2" s="107"/>
      <c r="C2" s="107"/>
      <c r="D2" s="107"/>
      <c r="E2" s="107"/>
      <c r="F2" s="107"/>
      <c r="G2" s="107"/>
      <c r="I2" s="99"/>
      <c r="J2" s="100"/>
      <c r="K2" s="100"/>
      <c r="L2" s="100"/>
      <c r="M2" s="100"/>
      <c r="N2" s="100"/>
      <c r="O2" s="100"/>
      <c r="P2" s="100"/>
      <c r="Q2" s="100"/>
      <c r="R2" s="100"/>
      <c r="S2" s="101"/>
      <c r="T2" s="102"/>
      <c r="IQ2" s="103"/>
      <c r="IR2" s="103"/>
      <c r="IS2" s="103"/>
      <c r="IT2" s="103"/>
      <c r="IU2" s="103"/>
      <c r="IV2" s="103"/>
    </row>
    <row r="3" s="94" customFormat="1" ht="50.1" customHeight="1" spans="1:256">
      <c r="A3" s="108" t="s">
        <v>200</v>
      </c>
      <c r="B3" s="108"/>
      <c r="C3" s="108"/>
      <c r="D3" s="108"/>
      <c r="E3" s="108"/>
      <c r="F3" s="108"/>
      <c r="G3" s="108"/>
      <c r="I3" s="99"/>
      <c r="J3" s="100"/>
      <c r="K3" s="100"/>
      <c r="L3" s="100"/>
      <c r="M3" s="100"/>
      <c r="N3" s="100"/>
      <c r="O3" s="100"/>
      <c r="P3" s="100"/>
      <c r="Q3" s="100"/>
      <c r="R3" s="100"/>
      <c r="S3" s="101"/>
      <c r="T3" s="102"/>
      <c r="IQ3" s="103"/>
      <c r="IR3" s="103"/>
      <c r="IS3" s="103"/>
      <c r="IT3" s="103"/>
      <c r="IU3" s="103"/>
      <c r="IV3" s="103"/>
    </row>
    <row r="4" s="95" customFormat="1" ht="36" customHeight="1" spans="1:20">
      <c r="A4" s="109" t="s">
        <v>201</v>
      </c>
      <c r="B4" s="109" t="s">
        <v>202</v>
      </c>
      <c r="C4" s="109" t="s">
        <v>203</v>
      </c>
      <c r="D4" s="109" t="s">
        <v>204</v>
      </c>
      <c r="E4" s="109" t="s">
        <v>205</v>
      </c>
      <c r="F4" s="109" t="s">
        <v>206</v>
      </c>
      <c r="G4" s="110" t="s">
        <v>207</v>
      </c>
      <c r="H4" s="111"/>
      <c r="I4" s="146"/>
      <c r="J4" s="147"/>
      <c r="K4" s="147"/>
      <c r="L4" s="147"/>
      <c r="M4" s="147"/>
      <c r="N4" s="147"/>
      <c r="O4" s="147"/>
      <c r="P4" s="147"/>
      <c r="Q4" s="147"/>
      <c r="R4" s="147"/>
      <c r="S4" s="148"/>
      <c r="T4" s="149"/>
    </row>
    <row r="5" s="96" customFormat="1" ht="36" customHeight="1" spans="1:20">
      <c r="A5" s="112" t="s">
        <v>208</v>
      </c>
      <c r="B5" s="113"/>
      <c r="C5" s="113"/>
      <c r="D5" s="113"/>
      <c r="E5" s="114"/>
      <c r="F5" s="115">
        <f>F18+F6</f>
        <v>120488</v>
      </c>
      <c r="G5" s="116"/>
      <c r="H5" s="111"/>
      <c r="I5" s="146"/>
      <c r="J5" s="147"/>
      <c r="K5" s="147"/>
      <c r="L5" s="147"/>
      <c r="M5" s="147"/>
      <c r="N5" s="147"/>
      <c r="O5" s="147"/>
      <c r="P5" s="147"/>
      <c r="Q5" s="147"/>
      <c r="R5" s="147"/>
      <c r="S5" s="148"/>
      <c r="T5" s="149"/>
    </row>
    <row r="6" s="96" customFormat="1" ht="36" customHeight="1" spans="1:20">
      <c r="A6" s="117" t="s">
        <v>209</v>
      </c>
      <c r="B6" s="117"/>
      <c r="C6" s="117"/>
      <c r="D6" s="117"/>
      <c r="E6" s="117"/>
      <c r="F6" s="118">
        <f>F7+F10+F15</f>
        <v>24488</v>
      </c>
      <c r="G6" s="119"/>
      <c r="H6" s="111"/>
      <c r="I6" s="146"/>
      <c r="J6" s="147"/>
      <c r="K6" s="147"/>
      <c r="L6" s="147"/>
      <c r="M6" s="147"/>
      <c r="N6" s="147"/>
      <c r="O6" s="147"/>
      <c r="P6" s="147"/>
      <c r="Q6" s="147"/>
      <c r="R6" s="147"/>
      <c r="S6" s="148"/>
      <c r="T6" s="149"/>
    </row>
    <row r="7" s="96" customFormat="1" ht="36" customHeight="1" spans="1:20">
      <c r="A7" s="120" t="s">
        <v>210</v>
      </c>
      <c r="B7" s="121"/>
      <c r="C7" s="121"/>
      <c r="D7" s="121"/>
      <c r="E7" s="122"/>
      <c r="F7" s="123">
        <f>SUM(F8:F9)</f>
        <v>8488</v>
      </c>
      <c r="G7" s="116"/>
      <c r="H7" s="111"/>
      <c r="I7" s="146"/>
      <c r="J7" s="147"/>
      <c r="K7" s="147"/>
      <c r="L7" s="147"/>
      <c r="M7" s="147"/>
      <c r="N7" s="147"/>
      <c r="O7" s="147"/>
      <c r="P7" s="147"/>
      <c r="Q7" s="147"/>
      <c r="R7" s="147"/>
      <c r="S7" s="148"/>
      <c r="T7" s="149"/>
    </row>
    <row r="8" s="96" customFormat="1" ht="36" customHeight="1" spans="1:20">
      <c r="A8" s="124">
        <v>1</v>
      </c>
      <c r="B8" s="125" t="s">
        <v>211</v>
      </c>
      <c r="C8" s="126" t="s">
        <v>212</v>
      </c>
      <c r="D8" s="126" t="s">
        <v>213</v>
      </c>
      <c r="E8" s="125" t="s">
        <v>214</v>
      </c>
      <c r="F8" s="127">
        <v>2056</v>
      </c>
      <c r="G8" s="116"/>
      <c r="H8" s="111"/>
      <c r="I8" s="146"/>
      <c r="J8" s="147"/>
      <c r="K8" s="147"/>
      <c r="L8" s="147"/>
      <c r="M8" s="147"/>
      <c r="N8" s="147"/>
      <c r="O8" s="147"/>
      <c r="P8" s="147"/>
      <c r="Q8" s="147"/>
      <c r="R8" s="147"/>
      <c r="S8" s="148"/>
      <c r="T8" s="149"/>
    </row>
    <row r="9" s="96" customFormat="1" ht="36" customHeight="1" spans="1:20">
      <c r="A9" s="124">
        <v>2</v>
      </c>
      <c r="B9" s="128" t="s">
        <v>211</v>
      </c>
      <c r="C9" s="126" t="s">
        <v>215</v>
      </c>
      <c r="D9" s="126" t="s">
        <v>213</v>
      </c>
      <c r="E9" s="125" t="s">
        <v>214</v>
      </c>
      <c r="F9" s="127">
        <v>6432</v>
      </c>
      <c r="G9" s="116"/>
      <c r="H9" s="111"/>
      <c r="I9" s="146"/>
      <c r="J9" s="147"/>
      <c r="K9" s="147"/>
      <c r="L9" s="147"/>
      <c r="M9" s="147"/>
      <c r="N9" s="147"/>
      <c r="O9" s="147"/>
      <c r="P9" s="147"/>
      <c r="Q9" s="147"/>
      <c r="R9" s="147"/>
      <c r="S9" s="148"/>
      <c r="T9" s="149"/>
    </row>
    <row r="10" s="96" customFormat="1" ht="36" customHeight="1" spans="1:20">
      <c r="A10" s="120" t="s">
        <v>216</v>
      </c>
      <c r="B10" s="121"/>
      <c r="C10" s="121"/>
      <c r="D10" s="121"/>
      <c r="E10" s="122"/>
      <c r="F10" s="123">
        <f>SUM(F11:F14)</f>
        <v>2900</v>
      </c>
      <c r="G10" s="116"/>
      <c r="H10" s="111"/>
      <c r="I10" s="146"/>
      <c r="J10" s="147"/>
      <c r="K10" s="147"/>
      <c r="L10" s="147"/>
      <c r="M10" s="147"/>
      <c r="N10" s="147"/>
      <c r="O10" s="147"/>
      <c r="P10" s="147"/>
      <c r="Q10" s="147"/>
      <c r="R10" s="147"/>
      <c r="S10" s="148"/>
      <c r="T10" s="149"/>
    </row>
    <row r="11" s="96" customFormat="1" ht="36" customHeight="1" spans="1:20">
      <c r="A11" s="124">
        <v>3</v>
      </c>
      <c r="B11" s="129" t="s">
        <v>217</v>
      </c>
      <c r="C11" s="130" t="s">
        <v>218</v>
      </c>
      <c r="D11" s="131" t="s">
        <v>219</v>
      </c>
      <c r="E11" s="129" t="s">
        <v>220</v>
      </c>
      <c r="F11" s="132">
        <v>1500</v>
      </c>
      <c r="G11" s="116"/>
      <c r="H11" s="111"/>
      <c r="I11" s="146"/>
      <c r="J11" s="147"/>
      <c r="K11" s="147"/>
      <c r="L11" s="147"/>
      <c r="M11" s="147"/>
      <c r="N11" s="147"/>
      <c r="O11" s="147"/>
      <c r="P11" s="147"/>
      <c r="Q11" s="147"/>
      <c r="R11" s="147"/>
      <c r="S11" s="148"/>
      <c r="T11" s="149"/>
    </row>
    <row r="12" s="96" customFormat="1" ht="36" customHeight="1" spans="1:20">
      <c r="A12" s="124">
        <v>4</v>
      </c>
      <c r="B12" s="129" t="s">
        <v>217</v>
      </c>
      <c r="C12" s="130" t="s">
        <v>221</v>
      </c>
      <c r="D12" s="131" t="s">
        <v>219</v>
      </c>
      <c r="E12" s="129" t="s">
        <v>220</v>
      </c>
      <c r="F12" s="132">
        <v>900</v>
      </c>
      <c r="G12" s="116"/>
      <c r="H12" s="111"/>
      <c r="I12" s="146"/>
      <c r="J12" s="147"/>
      <c r="K12" s="147"/>
      <c r="L12" s="147"/>
      <c r="M12" s="147"/>
      <c r="N12" s="147"/>
      <c r="O12" s="147"/>
      <c r="P12" s="147"/>
      <c r="Q12" s="147"/>
      <c r="R12" s="147"/>
      <c r="S12" s="148"/>
      <c r="T12" s="149"/>
    </row>
    <row r="13" s="96" customFormat="1" ht="36" customHeight="1" spans="1:20">
      <c r="A13" s="124">
        <v>5</v>
      </c>
      <c r="B13" s="129" t="s">
        <v>222</v>
      </c>
      <c r="C13" s="130" t="s">
        <v>223</v>
      </c>
      <c r="D13" s="131" t="s">
        <v>224</v>
      </c>
      <c r="E13" s="129" t="s">
        <v>225</v>
      </c>
      <c r="F13" s="132">
        <v>247.37</v>
      </c>
      <c r="G13" s="116"/>
      <c r="H13" s="111"/>
      <c r="I13" s="146"/>
      <c r="J13" s="147"/>
      <c r="K13" s="147"/>
      <c r="L13" s="147"/>
      <c r="M13" s="147"/>
      <c r="N13" s="147"/>
      <c r="O13" s="147"/>
      <c r="P13" s="147"/>
      <c r="Q13" s="147"/>
      <c r="R13" s="147"/>
      <c r="S13" s="148"/>
      <c r="T13" s="149"/>
    </row>
    <row r="14" s="96" customFormat="1" ht="36" customHeight="1" spans="1:20">
      <c r="A14" s="124">
        <v>6</v>
      </c>
      <c r="B14" s="129" t="s">
        <v>222</v>
      </c>
      <c r="C14" s="130" t="s">
        <v>223</v>
      </c>
      <c r="D14" s="131" t="s">
        <v>226</v>
      </c>
      <c r="E14" s="129" t="s">
        <v>225</v>
      </c>
      <c r="F14" s="132">
        <v>252.63</v>
      </c>
      <c r="G14" s="116"/>
      <c r="H14" s="111"/>
      <c r="I14" s="146"/>
      <c r="J14" s="147"/>
      <c r="K14" s="147"/>
      <c r="L14" s="147"/>
      <c r="M14" s="147"/>
      <c r="N14" s="147"/>
      <c r="O14" s="147"/>
      <c r="P14" s="147"/>
      <c r="Q14" s="147"/>
      <c r="R14" s="147"/>
      <c r="S14" s="148"/>
      <c r="T14" s="149"/>
    </row>
    <row r="15" s="96" customFormat="1" ht="36" customHeight="1" spans="1:20">
      <c r="A15" s="120" t="s">
        <v>227</v>
      </c>
      <c r="B15" s="121"/>
      <c r="C15" s="121"/>
      <c r="D15" s="121"/>
      <c r="E15" s="122"/>
      <c r="F15" s="133">
        <f>SUM(F16:F17)</f>
        <v>13100</v>
      </c>
      <c r="G15" s="116"/>
      <c r="H15" s="111"/>
      <c r="I15" s="146"/>
      <c r="J15" s="147"/>
      <c r="K15" s="147"/>
      <c r="L15" s="147"/>
      <c r="M15" s="147"/>
      <c r="N15" s="147"/>
      <c r="O15" s="147"/>
      <c r="P15" s="147"/>
      <c r="Q15" s="147"/>
      <c r="R15" s="147"/>
      <c r="S15" s="148"/>
      <c r="T15" s="149"/>
    </row>
    <row r="16" s="96" customFormat="1" ht="36" customHeight="1" spans="1:20">
      <c r="A16" s="124">
        <v>7</v>
      </c>
      <c r="B16" s="129" t="s">
        <v>217</v>
      </c>
      <c r="C16" s="130" t="s">
        <v>228</v>
      </c>
      <c r="D16" s="131" t="s">
        <v>229</v>
      </c>
      <c r="E16" s="129" t="s">
        <v>220</v>
      </c>
      <c r="F16" s="132">
        <v>12100</v>
      </c>
      <c r="G16" s="116"/>
      <c r="H16" s="111"/>
      <c r="I16" s="146"/>
      <c r="J16" s="147"/>
      <c r="K16" s="147"/>
      <c r="L16" s="147"/>
      <c r="M16" s="147"/>
      <c r="N16" s="147"/>
      <c r="O16" s="147"/>
      <c r="P16" s="147"/>
      <c r="Q16" s="147"/>
      <c r="R16" s="147"/>
      <c r="S16" s="148"/>
      <c r="T16" s="149"/>
    </row>
    <row r="17" s="96" customFormat="1" ht="36" customHeight="1" spans="1:20">
      <c r="A17" s="124">
        <v>8</v>
      </c>
      <c r="B17" s="129" t="s">
        <v>222</v>
      </c>
      <c r="C17" s="130" t="s">
        <v>230</v>
      </c>
      <c r="D17" s="131" t="s">
        <v>229</v>
      </c>
      <c r="E17" s="129" t="s">
        <v>225</v>
      </c>
      <c r="F17" s="132">
        <v>1000</v>
      </c>
      <c r="G17" s="116"/>
      <c r="H17" s="111"/>
      <c r="I17" s="146"/>
      <c r="J17" s="147"/>
      <c r="K17" s="147"/>
      <c r="L17" s="147"/>
      <c r="M17" s="147"/>
      <c r="N17" s="147"/>
      <c r="O17" s="147"/>
      <c r="P17" s="147"/>
      <c r="Q17" s="147"/>
      <c r="R17" s="147"/>
      <c r="S17" s="148"/>
      <c r="T17" s="149"/>
    </row>
    <row r="18" s="96" customFormat="1" ht="36" customHeight="1" spans="1:20">
      <c r="A18" s="110" t="s">
        <v>231</v>
      </c>
      <c r="B18" s="110"/>
      <c r="C18" s="110"/>
      <c r="D18" s="110"/>
      <c r="E18" s="110"/>
      <c r="F18" s="134">
        <f>F19+F47</f>
        <v>96000</v>
      </c>
      <c r="G18" s="135"/>
      <c r="H18" s="111"/>
      <c r="I18" s="146"/>
      <c r="J18" s="147"/>
      <c r="K18" s="147"/>
      <c r="L18" s="147"/>
      <c r="M18" s="147"/>
      <c r="N18" s="147"/>
      <c r="O18" s="147"/>
      <c r="P18" s="147"/>
      <c r="Q18" s="147"/>
      <c r="R18" s="147"/>
      <c r="S18" s="148"/>
      <c r="T18" s="149"/>
    </row>
    <row r="19" s="96" customFormat="1" ht="36" customHeight="1" spans="1:20">
      <c r="A19" s="120" t="s">
        <v>232</v>
      </c>
      <c r="B19" s="121"/>
      <c r="C19" s="121"/>
      <c r="D19" s="121"/>
      <c r="E19" s="122"/>
      <c r="F19" s="123">
        <f>SUM(F20:F46)</f>
        <v>43100</v>
      </c>
      <c r="G19" s="116"/>
      <c r="H19" s="111"/>
      <c r="I19" s="146"/>
      <c r="J19" s="147"/>
      <c r="K19" s="147"/>
      <c r="L19" s="147"/>
      <c r="M19" s="147"/>
      <c r="N19" s="147"/>
      <c r="O19" s="147"/>
      <c r="P19" s="147"/>
      <c r="Q19" s="147"/>
      <c r="R19" s="147"/>
      <c r="S19" s="148"/>
      <c r="T19" s="149"/>
    </row>
    <row r="20" s="96" customFormat="1" ht="36" customHeight="1" spans="1:20">
      <c r="A20" s="136">
        <v>1</v>
      </c>
      <c r="B20" s="125" t="s">
        <v>233</v>
      </c>
      <c r="C20" s="126" t="s">
        <v>234</v>
      </c>
      <c r="D20" s="126" t="s">
        <v>235</v>
      </c>
      <c r="E20" s="125" t="s">
        <v>220</v>
      </c>
      <c r="F20" s="127">
        <v>500</v>
      </c>
      <c r="G20" s="137"/>
      <c r="H20" s="111"/>
      <c r="I20" s="146"/>
      <c r="J20" s="147"/>
      <c r="K20" s="147"/>
      <c r="L20" s="147"/>
      <c r="M20" s="147"/>
      <c r="N20" s="147"/>
      <c r="O20" s="147"/>
      <c r="P20" s="147"/>
      <c r="Q20" s="147"/>
      <c r="R20" s="147"/>
      <c r="S20" s="148"/>
      <c r="T20" s="149"/>
    </row>
    <row r="21" s="96" customFormat="1" ht="36" customHeight="1" spans="1:20">
      <c r="A21" s="136">
        <v>2</v>
      </c>
      <c r="B21" s="125" t="s">
        <v>236</v>
      </c>
      <c r="C21" s="138" t="s">
        <v>237</v>
      </c>
      <c r="D21" s="126" t="s">
        <v>238</v>
      </c>
      <c r="E21" s="125" t="s">
        <v>225</v>
      </c>
      <c r="F21" s="127">
        <v>500</v>
      </c>
      <c r="G21" s="116"/>
      <c r="H21" s="111"/>
      <c r="I21" s="146"/>
      <c r="J21" s="147"/>
      <c r="K21" s="147"/>
      <c r="L21" s="147"/>
      <c r="M21" s="147"/>
      <c r="N21" s="147"/>
      <c r="O21" s="147"/>
      <c r="P21" s="147"/>
      <c r="Q21" s="147"/>
      <c r="R21" s="147"/>
      <c r="S21" s="148"/>
      <c r="T21" s="149"/>
    </row>
    <row r="22" s="96" customFormat="1" ht="36" customHeight="1" spans="1:20">
      <c r="A22" s="136">
        <v>3</v>
      </c>
      <c r="B22" s="125" t="s">
        <v>217</v>
      </c>
      <c r="C22" s="126" t="s">
        <v>218</v>
      </c>
      <c r="D22" s="126" t="s">
        <v>219</v>
      </c>
      <c r="E22" s="125" t="s">
        <v>220</v>
      </c>
      <c r="F22" s="127">
        <v>9000</v>
      </c>
      <c r="G22" s="116"/>
      <c r="H22" s="111"/>
      <c r="I22" s="146"/>
      <c r="J22" s="147"/>
      <c r="K22" s="147"/>
      <c r="L22" s="147"/>
      <c r="M22" s="147"/>
      <c r="N22" s="147"/>
      <c r="O22" s="147"/>
      <c r="P22" s="147"/>
      <c r="Q22" s="147"/>
      <c r="R22" s="147"/>
      <c r="S22" s="148"/>
      <c r="T22" s="149"/>
    </row>
    <row r="23" s="96" customFormat="1" ht="36" customHeight="1" spans="1:20">
      <c r="A23" s="136">
        <v>4</v>
      </c>
      <c r="B23" s="125" t="s">
        <v>217</v>
      </c>
      <c r="C23" s="138" t="s">
        <v>221</v>
      </c>
      <c r="D23" s="126" t="s">
        <v>219</v>
      </c>
      <c r="E23" s="125" t="s">
        <v>220</v>
      </c>
      <c r="F23" s="127">
        <v>3500</v>
      </c>
      <c r="G23" s="116"/>
      <c r="H23" s="111"/>
      <c r="I23" s="146"/>
      <c r="J23" s="147"/>
      <c r="K23" s="147"/>
      <c r="L23" s="147"/>
      <c r="M23" s="147"/>
      <c r="N23" s="147"/>
      <c r="O23" s="147"/>
      <c r="P23" s="147"/>
      <c r="Q23" s="147"/>
      <c r="R23" s="147"/>
      <c r="S23" s="148"/>
      <c r="T23" s="149"/>
    </row>
    <row r="24" s="96" customFormat="1" ht="36" customHeight="1" spans="1:20">
      <c r="A24" s="136">
        <v>5</v>
      </c>
      <c r="B24" s="125" t="s">
        <v>217</v>
      </c>
      <c r="C24" s="126" t="s">
        <v>239</v>
      </c>
      <c r="D24" s="126" t="s">
        <v>240</v>
      </c>
      <c r="E24" s="125" t="s">
        <v>220</v>
      </c>
      <c r="F24" s="127">
        <v>1000</v>
      </c>
      <c r="G24" s="116"/>
      <c r="H24" s="111"/>
      <c r="I24" s="146"/>
      <c r="J24" s="147"/>
      <c r="K24" s="147"/>
      <c r="L24" s="147"/>
      <c r="M24" s="147"/>
      <c r="N24" s="147"/>
      <c r="O24" s="147"/>
      <c r="P24" s="147"/>
      <c r="Q24" s="147"/>
      <c r="R24" s="147"/>
      <c r="S24" s="148"/>
      <c r="T24" s="149"/>
    </row>
    <row r="25" s="96" customFormat="1" ht="36" customHeight="1" spans="1:20">
      <c r="A25" s="136">
        <v>6</v>
      </c>
      <c r="B25" s="125" t="s">
        <v>217</v>
      </c>
      <c r="C25" s="126" t="s">
        <v>241</v>
      </c>
      <c r="D25" s="126" t="s">
        <v>219</v>
      </c>
      <c r="E25" s="125" t="s">
        <v>220</v>
      </c>
      <c r="F25" s="127">
        <v>500</v>
      </c>
      <c r="G25" s="116"/>
      <c r="H25" s="111"/>
      <c r="I25" s="146"/>
      <c r="J25" s="147"/>
      <c r="K25" s="147"/>
      <c r="L25" s="147"/>
      <c r="M25" s="147"/>
      <c r="N25" s="147"/>
      <c r="O25" s="147"/>
      <c r="P25" s="147"/>
      <c r="Q25" s="147"/>
      <c r="R25" s="147"/>
      <c r="S25" s="148"/>
      <c r="T25" s="149"/>
    </row>
    <row r="26" s="96" customFormat="1" ht="36" customHeight="1" spans="1:20">
      <c r="A26" s="136">
        <v>7</v>
      </c>
      <c r="B26" s="125" t="s">
        <v>217</v>
      </c>
      <c r="C26" s="126" t="s">
        <v>242</v>
      </c>
      <c r="D26" s="126" t="s">
        <v>219</v>
      </c>
      <c r="E26" s="125" t="s">
        <v>220</v>
      </c>
      <c r="F26" s="127">
        <v>5750</v>
      </c>
      <c r="G26" s="116"/>
      <c r="H26" s="111"/>
      <c r="I26" s="146"/>
      <c r="J26" s="147"/>
      <c r="K26" s="147"/>
      <c r="L26" s="147"/>
      <c r="M26" s="147"/>
      <c r="N26" s="147"/>
      <c r="O26" s="147"/>
      <c r="P26" s="147"/>
      <c r="Q26" s="147"/>
      <c r="R26" s="147"/>
      <c r="S26" s="148"/>
      <c r="T26" s="149"/>
    </row>
    <row r="27" s="96" customFormat="1" ht="36" customHeight="1" spans="1:20">
      <c r="A27" s="136">
        <v>8</v>
      </c>
      <c r="B27" s="139" t="s">
        <v>243</v>
      </c>
      <c r="C27" s="126" t="s">
        <v>244</v>
      </c>
      <c r="D27" s="126" t="s">
        <v>240</v>
      </c>
      <c r="E27" s="125" t="s">
        <v>225</v>
      </c>
      <c r="F27" s="127">
        <v>700</v>
      </c>
      <c r="G27" s="116"/>
      <c r="H27" s="111"/>
      <c r="I27" s="146"/>
      <c r="J27" s="147"/>
      <c r="K27" s="147"/>
      <c r="L27" s="147"/>
      <c r="M27" s="147"/>
      <c r="N27" s="147"/>
      <c r="O27" s="147"/>
      <c r="P27" s="147"/>
      <c r="Q27" s="147"/>
      <c r="R27" s="147"/>
      <c r="S27" s="148"/>
      <c r="T27" s="149"/>
    </row>
    <row r="28" s="96" customFormat="1" ht="36" customHeight="1" spans="1:20">
      <c r="A28" s="136">
        <v>9</v>
      </c>
      <c r="B28" s="139" t="s">
        <v>243</v>
      </c>
      <c r="C28" s="126" t="s">
        <v>245</v>
      </c>
      <c r="D28" s="126" t="s">
        <v>240</v>
      </c>
      <c r="E28" s="125" t="s">
        <v>225</v>
      </c>
      <c r="F28" s="127">
        <v>500</v>
      </c>
      <c r="G28" s="116"/>
      <c r="H28" s="111"/>
      <c r="I28" s="146"/>
      <c r="J28" s="147"/>
      <c r="K28" s="147"/>
      <c r="L28" s="147"/>
      <c r="M28" s="147"/>
      <c r="N28" s="147"/>
      <c r="O28" s="147"/>
      <c r="P28" s="147"/>
      <c r="Q28" s="147"/>
      <c r="R28" s="147"/>
      <c r="S28" s="148"/>
      <c r="T28" s="149"/>
    </row>
    <row r="29" s="96" customFormat="1" ht="36" customHeight="1" spans="1:20">
      <c r="A29" s="136">
        <v>10</v>
      </c>
      <c r="B29" s="139" t="s">
        <v>243</v>
      </c>
      <c r="C29" s="126" t="s">
        <v>246</v>
      </c>
      <c r="D29" s="126" t="s">
        <v>240</v>
      </c>
      <c r="E29" s="125" t="s">
        <v>225</v>
      </c>
      <c r="F29" s="127">
        <v>750</v>
      </c>
      <c r="G29" s="116"/>
      <c r="H29" s="111"/>
      <c r="I29" s="146"/>
      <c r="J29" s="147"/>
      <c r="K29" s="147"/>
      <c r="L29" s="147"/>
      <c r="M29" s="147"/>
      <c r="N29" s="147"/>
      <c r="O29" s="147"/>
      <c r="P29" s="147"/>
      <c r="Q29" s="147"/>
      <c r="R29" s="147"/>
      <c r="S29" s="148"/>
      <c r="T29" s="149"/>
    </row>
    <row r="30" s="96" customFormat="1" ht="36" customHeight="1" spans="1:20">
      <c r="A30" s="136">
        <v>11</v>
      </c>
      <c r="B30" s="139" t="s">
        <v>243</v>
      </c>
      <c r="C30" s="126" t="s">
        <v>247</v>
      </c>
      <c r="D30" s="126" t="s">
        <v>240</v>
      </c>
      <c r="E30" s="125" t="s">
        <v>225</v>
      </c>
      <c r="F30" s="127">
        <v>2000</v>
      </c>
      <c r="G30" s="116"/>
      <c r="H30" s="111"/>
      <c r="I30" s="146"/>
      <c r="J30" s="147"/>
      <c r="K30" s="147"/>
      <c r="L30" s="147"/>
      <c r="M30" s="147"/>
      <c r="N30" s="147"/>
      <c r="O30" s="147"/>
      <c r="P30" s="147"/>
      <c r="Q30" s="147"/>
      <c r="R30" s="147"/>
      <c r="S30" s="148"/>
      <c r="T30" s="149"/>
    </row>
    <row r="31" s="96" customFormat="1" ht="36" customHeight="1" spans="1:20">
      <c r="A31" s="136">
        <v>12</v>
      </c>
      <c r="B31" s="139" t="s">
        <v>243</v>
      </c>
      <c r="C31" s="138" t="s">
        <v>248</v>
      </c>
      <c r="D31" s="126" t="s">
        <v>240</v>
      </c>
      <c r="E31" s="125" t="s">
        <v>225</v>
      </c>
      <c r="F31" s="127">
        <v>500</v>
      </c>
      <c r="G31" s="116"/>
      <c r="H31" s="111"/>
      <c r="I31" s="146"/>
      <c r="J31" s="147"/>
      <c r="K31" s="147"/>
      <c r="L31" s="147"/>
      <c r="M31" s="147"/>
      <c r="N31" s="147"/>
      <c r="O31" s="147"/>
      <c r="P31" s="147"/>
      <c r="Q31" s="147"/>
      <c r="R31" s="147"/>
      <c r="S31" s="148"/>
      <c r="T31" s="149"/>
    </row>
    <row r="32" s="96" customFormat="1" ht="36" customHeight="1" spans="1:20">
      <c r="A32" s="136">
        <v>13</v>
      </c>
      <c r="B32" s="139" t="s">
        <v>249</v>
      </c>
      <c r="C32" s="138" t="s">
        <v>250</v>
      </c>
      <c r="D32" s="126" t="s">
        <v>251</v>
      </c>
      <c r="E32" s="125" t="s">
        <v>225</v>
      </c>
      <c r="F32" s="127">
        <v>1000</v>
      </c>
      <c r="G32" s="116"/>
      <c r="H32" s="111"/>
      <c r="I32" s="146"/>
      <c r="J32" s="147"/>
      <c r="K32" s="147"/>
      <c r="L32" s="147"/>
      <c r="M32" s="147"/>
      <c r="N32" s="147"/>
      <c r="O32" s="147"/>
      <c r="P32" s="147"/>
      <c r="Q32" s="147"/>
      <c r="R32" s="147"/>
      <c r="S32" s="148"/>
      <c r="T32" s="149"/>
    </row>
    <row r="33" s="96" customFormat="1" ht="36" customHeight="1" spans="1:20">
      <c r="A33" s="136">
        <v>14</v>
      </c>
      <c r="B33" s="139" t="s">
        <v>252</v>
      </c>
      <c r="C33" s="138" t="s">
        <v>253</v>
      </c>
      <c r="D33" s="126" t="s">
        <v>254</v>
      </c>
      <c r="E33" s="125" t="s">
        <v>225</v>
      </c>
      <c r="F33" s="127">
        <v>500</v>
      </c>
      <c r="G33" s="116"/>
      <c r="H33" s="111"/>
      <c r="I33" s="146"/>
      <c r="J33" s="147"/>
      <c r="K33" s="147"/>
      <c r="L33" s="147"/>
      <c r="M33" s="147"/>
      <c r="N33" s="147"/>
      <c r="O33" s="147"/>
      <c r="P33" s="147"/>
      <c r="Q33" s="147"/>
      <c r="R33" s="147"/>
      <c r="S33" s="148"/>
      <c r="T33" s="149"/>
    </row>
    <row r="34" s="96" customFormat="1" ht="36" customHeight="1" spans="1:20">
      <c r="A34" s="136">
        <v>15</v>
      </c>
      <c r="B34" s="125" t="s">
        <v>255</v>
      </c>
      <c r="C34" s="126" t="s">
        <v>256</v>
      </c>
      <c r="D34" s="126" t="s">
        <v>257</v>
      </c>
      <c r="E34" s="125" t="s">
        <v>225</v>
      </c>
      <c r="F34" s="127">
        <v>500</v>
      </c>
      <c r="G34" s="116"/>
      <c r="H34" s="111"/>
      <c r="I34" s="146"/>
      <c r="J34" s="147"/>
      <c r="K34" s="147"/>
      <c r="L34" s="147"/>
      <c r="M34" s="147"/>
      <c r="N34" s="147"/>
      <c r="O34" s="147"/>
      <c r="P34" s="147"/>
      <c r="Q34" s="147"/>
      <c r="R34" s="147"/>
      <c r="S34" s="148"/>
      <c r="T34" s="149"/>
    </row>
    <row r="35" s="96" customFormat="1" ht="36" customHeight="1" spans="1:20">
      <c r="A35" s="136">
        <v>16</v>
      </c>
      <c r="B35" s="125" t="s">
        <v>222</v>
      </c>
      <c r="C35" s="126" t="s">
        <v>223</v>
      </c>
      <c r="D35" s="126" t="s">
        <v>226</v>
      </c>
      <c r="E35" s="125" t="s">
        <v>225</v>
      </c>
      <c r="F35" s="127">
        <v>5000</v>
      </c>
      <c r="G35" s="116"/>
      <c r="H35" s="111"/>
      <c r="I35" s="146"/>
      <c r="J35" s="147"/>
      <c r="K35" s="147"/>
      <c r="L35" s="147"/>
      <c r="M35" s="147"/>
      <c r="N35" s="147"/>
      <c r="O35" s="147"/>
      <c r="P35" s="147"/>
      <c r="Q35" s="147"/>
      <c r="R35" s="147"/>
      <c r="S35" s="148"/>
      <c r="T35" s="149"/>
    </row>
    <row r="36" s="96" customFormat="1" ht="36" customHeight="1" spans="1:20">
      <c r="A36" s="136">
        <v>17</v>
      </c>
      <c r="B36" s="125" t="s">
        <v>222</v>
      </c>
      <c r="C36" s="126" t="s">
        <v>258</v>
      </c>
      <c r="D36" s="126" t="s">
        <v>259</v>
      </c>
      <c r="E36" s="125" t="s">
        <v>225</v>
      </c>
      <c r="F36" s="127">
        <v>3200</v>
      </c>
      <c r="G36" s="116"/>
      <c r="H36" s="111"/>
      <c r="I36" s="146"/>
      <c r="J36" s="147"/>
      <c r="K36" s="147"/>
      <c r="L36" s="147"/>
      <c r="M36" s="147"/>
      <c r="N36" s="147"/>
      <c r="O36" s="147"/>
      <c r="P36" s="147"/>
      <c r="Q36" s="147"/>
      <c r="R36" s="147"/>
      <c r="S36" s="148"/>
      <c r="T36" s="149"/>
    </row>
    <row r="37" s="96" customFormat="1" ht="44" customHeight="1" spans="1:20">
      <c r="A37" s="136">
        <v>18</v>
      </c>
      <c r="B37" s="125" t="s">
        <v>260</v>
      </c>
      <c r="C37" s="126" t="s">
        <v>261</v>
      </c>
      <c r="D37" s="126" t="s">
        <v>262</v>
      </c>
      <c r="E37" s="125" t="s">
        <v>220</v>
      </c>
      <c r="F37" s="127">
        <v>1000</v>
      </c>
      <c r="G37" s="116"/>
      <c r="H37" s="111"/>
      <c r="I37" s="146"/>
      <c r="J37" s="147"/>
      <c r="K37" s="147"/>
      <c r="L37" s="147"/>
      <c r="M37" s="147"/>
      <c r="N37" s="147"/>
      <c r="O37" s="147"/>
      <c r="P37" s="147"/>
      <c r="Q37" s="147"/>
      <c r="R37" s="147"/>
      <c r="S37" s="148"/>
      <c r="T37" s="149"/>
    </row>
    <row r="38" s="96" customFormat="1" ht="44" customHeight="1" spans="1:20">
      <c r="A38" s="136">
        <v>19</v>
      </c>
      <c r="B38" s="125" t="s">
        <v>263</v>
      </c>
      <c r="C38" s="126" t="s">
        <v>264</v>
      </c>
      <c r="D38" s="126" t="s">
        <v>265</v>
      </c>
      <c r="E38" s="125" t="s">
        <v>220</v>
      </c>
      <c r="F38" s="127">
        <v>600</v>
      </c>
      <c r="G38" s="116"/>
      <c r="H38" s="111"/>
      <c r="I38" s="146"/>
      <c r="J38" s="147"/>
      <c r="K38" s="147"/>
      <c r="L38" s="147"/>
      <c r="M38" s="147"/>
      <c r="N38" s="147"/>
      <c r="O38" s="147"/>
      <c r="P38" s="147"/>
      <c r="Q38" s="147"/>
      <c r="R38" s="147"/>
      <c r="S38" s="148"/>
      <c r="T38" s="149"/>
    </row>
    <row r="39" s="96" customFormat="1" ht="44" customHeight="1" spans="1:20">
      <c r="A39" s="136">
        <v>20</v>
      </c>
      <c r="B39" s="125" t="s">
        <v>263</v>
      </c>
      <c r="C39" s="138" t="s">
        <v>266</v>
      </c>
      <c r="D39" s="126" t="s">
        <v>219</v>
      </c>
      <c r="E39" s="125" t="s">
        <v>220</v>
      </c>
      <c r="F39" s="127">
        <v>500</v>
      </c>
      <c r="G39" s="116"/>
      <c r="H39" s="111"/>
      <c r="I39" s="146"/>
      <c r="J39" s="147"/>
      <c r="K39" s="147"/>
      <c r="L39" s="147"/>
      <c r="M39" s="147"/>
      <c r="N39" s="147"/>
      <c r="O39" s="147"/>
      <c r="P39" s="147"/>
      <c r="Q39" s="147"/>
      <c r="R39" s="147"/>
      <c r="S39" s="148"/>
      <c r="T39" s="149"/>
    </row>
    <row r="40" s="96" customFormat="1" ht="44" customHeight="1" spans="1:20">
      <c r="A40" s="136">
        <v>21</v>
      </c>
      <c r="B40" s="125" t="s">
        <v>263</v>
      </c>
      <c r="C40" s="126" t="s">
        <v>267</v>
      </c>
      <c r="D40" s="126" t="s">
        <v>219</v>
      </c>
      <c r="E40" s="125" t="s">
        <v>220</v>
      </c>
      <c r="F40" s="127">
        <v>500</v>
      </c>
      <c r="G40" s="116"/>
      <c r="H40" s="111"/>
      <c r="I40" s="146"/>
      <c r="J40" s="147"/>
      <c r="K40" s="147"/>
      <c r="L40" s="147"/>
      <c r="M40" s="147"/>
      <c r="N40" s="147"/>
      <c r="O40" s="147"/>
      <c r="P40" s="147"/>
      <c r="Q40" s="147"/>
      <c r="R40" s="147"/>
      <c r="S40" s="148"/>
      <c r="T40" s="149"/>
    </row>
    <row r="41" s="96" customFormat="1" ht="44" customHeight="1" spans="1:20">
      <c r="A41" s="136">
        <v>22</v>
      </c>
      <c r="B41" s="125" t="s">
        <v>263</v>
      </c>
      <c r="C41" s="138" t="s">
        <v>268</v>
      </c>
      <c r="D41" s="126" t="s">
        <v>269</v>
      </c>
      <c r="E41" s="125" t="s">
        <v>220</v>
      </c>
      <c r="F41" s="127">
        <v>1500</v>
      </c>
      <c r="G41" s="116"/>
      <c r="H41" s="111"/>
      <c r="I41" s="146"/>
      <c r="J41" s="147"/>
      <c r="K41" s="147"/>
      <c r="L41" s="147"/>
      <c r="M41" s="147"/>
      <c r="N41" s="147"/>
      <c r="O41" s="147"/>
      <c r="P41" s="147"/>
      <c r="Q41" s="147"/>
      <c r="R41" s="147"/>
      <c r="S41" s="148"/>
      <c r="T41" s="149"/>
    </row>
    <row r="42" s="96" customFormat="1" ht="44" customHeight="1" spans="1:20">
      <c r="A42" s="136">
        <v>23</v>
      </c>
      <c r="B42" s="125" t="s">
        <v>270</v>
      </c>
      <c r="C42" s="138" t="s">
        <v>271</v>
      </c>
      <c r="D42" s="126" t="s">
        <v>219</v>
      </c>
      <c r="E42" s="125" t="s">
        <v>220</v>
      </c>
      <c r="F42" s="127">
        <v>1100</v>
      </c>
      <c r="G42" s="116"/>
      <c r="H42" s="111"/>
      <c r="I42" s="146"/>
      <c r="J42" s="147"/>
      <c r="K42" s="147"/>
      <c r="L42" s="147"/>
      <c r="M42" s="147"/>
      <c r="N42" s="147"/>
      <c r="O42" s="147"/>
      <c r="P42" s="147"/>
      <c r="Q42" s="147"/>
      <c r="R42" s="147"/>
      <c r="S42" s="148"/>
      <c r="T42" s="149"/>
    </row>
    <row r="43" s="96" customFormat="1" ht="44" customHeight="1" spans="1:20">
      <c r="A43" s="136">
        <v>24</v>
      </c>
      <c r="B43" s="125" t="s">
        <v>270</v>
      </c>
      <c r="C43" s="138" t="s">
        <v>272</v>
      </c>
      <c r="D43" s="126" t="s">
        <v>219</v>
      </c>
      <c r="E43" s="125" t="s">
        <v>220</v>
      </c>
      <c r="F43" s="127">
        <v>500</v>
      </c>
      <c r="G43" s="116"/>
      <c r="H43" s="111"/>
      <c r="I43" s="146"/>
      <c r="J43" s="147"/>
      <c r="K43" s="147"/>
      <c r="L43" s="147"/>
      <c r="M43" s="147"/>
      <c r="N43" s="147"/>
      <c r="O43" s="147"/>
      <c r="P43" s="147"/>
      <c r="Q43" s="147"/>
      <c r="R43" s="147"/>
      <c r="S43" s="148"/>
      <c r="T43" s="149"/>
    </row>
    <row r="44" s="96" customFormat="1" ht="44" customHeight="1" spans="1:20">
      <c r="A44" s="136">
        <v>25</v>
      </c>
      <c r="B44" s="125" t="s">
        <v>270</v>
      </c>
      <c r="C44" s="126" t="s">
        <v>273</v>
      </c>
      <c r="D44" s="126" t="s">
        <v>219</v>
      </c>
      <c r="E44" s="125" t="s">
        <v>220</v>
      </c>
      <c r="F44" s="127">
        <v>500</v>
      </c>
      <c r="G44" s="116"/>
      <c r="H44" s="111"/>
      <c r="I44" s="146"/>
      <c r="J44" s="147"/>
      <c r="K44" s="147"/>
      <c r="L44" s="147"/>
      <c r="M44" s="147"/>
      <c r="N44" s="147"/>
      <c r="O44" s="147"/>
      <c r="P44" s="147"/>
      <c r="Q44" s="147"/>
      <c r="R44" s="147"/>
      <c r="S44" s="148"/>
      <c r="T44" s="149"/>
    </row>
    <row r="45" s="96" customFormat="1" ht="44" customHeight="1" spans="1:20">
      <c r="A45" s="136">
        <v>26</v>
      </c>
      <c r="B45" s="125" t="s">
        <v>217</v>
      </c>
      <c r="C45" s="126" t="s">
        <v>274</v>
      </c>
      <c r="D45" s="126" t="s">
        <v>275</v>
      </c>
      <c r="E45" s="125" t="s">
        <v>220</v>
      </c>
      <c r="F45" s="127">
        <v>500</v>
      </c>
      <c r="G45" s="116"/>
      <c r="H45" s="111"/>
      <c r="I45" s="146"/>
      <c r="J45" s="147"/>
      <c r="K45" s="147"/>
      <c r="L45" s="147"/>
      <c r="M45" s="147"/>
      <c r="N45" s="147"/>
      <c r="O45" s="147"/>
      <c r="P45" s="147"/>
      <c r="Q45" s="147"/>
      <c r="R45" s="147"/>
      <c r="S45" s="148"/>
      <c r="T45" s="149"/>
    </row>
    <row r="46" s="97" customFormat="1" ht="44" customHeight="1" spans="1:256">
      <c r="A46" s="136">
        <v>27</v>
      </c>
      <c r="B46" s="125" t="s">
        <v>276</v>
      </c>
      <c r="C46" s="126" t="s">
        <v>277</v>
      </c>
      <c r="D46" s="126" t="s">
        <v>278</v>
      </c>
      <c r="E46" s="125" t="s">
        <v>225</v>
      </c>
      <c r="F46" s="127">
        <v>1000</v>
      </c>
      <c r="G46" s="116"/>
      <c r="H46" s="94"/>
      <c r="I46" s="99"/>
      <c r="J46" s="100"/>
      <c r="K46" s="100"/>
      <c r="L46" s="100"/>
      <c r="M46" s="100"/>
      <c r="N46" s="100"/>
      <c r="O46" s="100"/>
      <c r="P46" s="100"/>
      <c r="Q46" s="100"/>
      <c r="R46" s="100"/>
      <c r="S46" s="101"/>
      <c r="T46" s="102"/>
      <c r="IQ46" s="103"/>
      <c r="IR46" s="103"/>
      <c r="IS46" s="103"/>
      <c r="IT46" s="103"/>
      <c r="IU46" s="103"/>
      <c r="IV46" s="103"/>
    </row>
    <row r="47" s="97" customFormat="1" ht="44" customHeight="1" spans="1:256">
      <c r="A47" s="140" t="s">
        <v>279</v>
      </c>
      <c r="B47" s="141"/>
      <c r="C47" s="141"/>
      <c r="D47" s="141"/>
      <c r="E47" s="142"/>
      <c r="F47" s="123">
        <f>SUM(F48:F51)</f>
        <v>52900</v>
      </c>
      <c r="G47" s="116"/>
      <c r="H47" s="94"/>
      <c r="I47" s="99"/>
      <c r="J47" s="100"/>
      <c r="K47" s="100"/>
      <c r="L47" s="100"/>
      <c r="M47" s="100"/>
      <c r="N47" s="100"/>
      <c r="O47" s="100"/>
      <c r="P47" s="100"/>
      <c r="Q47" s="100"/>
      <c r="R47" s="100"/>
      <c r="S47" s="101"/>
      <c r="T47" s="102"/>
      <c r="IQ47" s="103"/>
      <c r="IR47" s="103"/>
      <c r="IS47" s="103"/>
      <c r="IT47" s="103"/>
      <c r="IU47" s="103"/>
      <c r="IV47" s="103"/>
    </row>
    <row r="48" s="97" customFormat="1" ht="44" customHeight="1" spans="1:256">
      <c r="A48" s="136">
        <v>28</v>
      </c>
      <c r="B48" s="125" t="s">
        <v>217</v>
      </c>
      <c r="C48" s="138" t="s">
        <v>228</v>
      </c>
      <c r="D48" s="138" t="s">
        <v>229</v>
      </c>
      <c r="E48" s="125" t="s">
        <v>220</v>
      </c>
      <c r="F48" s="127">
        <v>7900</v>
      </c>
      <c r="G48" s="125"/>
      <c r="H48" s="94"/>
      <c r="I48" s="99"/>
      <c r="J48" s="100"/>
      <c r="K48" s="100"/>
      <c r="L48" s="100"/>
      <c r="M48" s="100"/>
      <c r="N48" s="100"/>
      <c r="O48" s="100"/>
      <c r="P48" s="100"/>
      <c r="Q48" s="100"/>
      <c r="R48" s="100"/>
      <c r="S48" s="101"/>
      <c r="T48" s="102"/>
      <c r="IQ48" s="103"/>
      <c r="IR48" s="103"/>
      <c r="IS48" s="103"/>
      <c r="IT48" s="103"/>
      <c r="IU48" s="103"/>
      <c r="IV48" s="103"/>
    </row>
    <row r="49" s="97" customFormat="1" ht="44" customHeight="1" spans="1:256">
      <c r="A49" s="136">
        <v>29</v>
      </c>
      <c r="B49" s="125" t="s">
        <v>217</v>
      </c>
      <c r="C49" s="143" t="s">
        <v>280</v>
      </c>
      <c r="D49" s="138" t="s">
        <v>229</v>
      </c>
      <c r="E49" s="125" t="s">
        <v>220</v>
      </c>
      <c r="F49" s="127">
        <v>10000</v>
      </c>
      <c r="G49" s="144"/>
      <c r="H49" s="94"/>
      <c r="I49" s="99"/>
      <c r="J49" s="100"/>
      <c r="K49" s="100"/>
      <c r="L49" s="100"/>
      <c r="M49" s="100"/>
      <c r="N49" s="100"/>
      <c r="O49" s="100"/>
      <c r="P49" s="100"/>
      <c r="Q49" s="100"/>
      <c r="R49" s="100"/>
      <c r="S49" s="101"/>
      <c r="T49" s="102"/>
      <c r="IQ49" s="103"/>
      <c r="IR49" s="103"/>
      <c r="IS49" s="103"/>
      <c r="IT49" s="103"/>
      <c r="IU49" s="103"/>
      <c r="IV49" s="103"/>
    </row>
    <row r="50" s="97" customFormat="1" ht="44" customHeight="1" spans="1:256">
      <c r="A50" s="136">
        <v>30</v>
      </c>
      <c r="B50" s="145" t="s">
        <v>281</v>
      </c>
      <c r="C50" s="143" t="s">
        <v>282</v>
      </c>
      <c r="D50" s="138" t="s">
        <v>229</v>
      </c>
      <c r="E50" s="125" t="s">
        <v>220</v>
      </c>
      <c r="F50" s="127">
        <v>5000</v>
      </c>
      <c r="G50" s="144"/>
      <c r="H50" s="94"/>
      <c r="I50" s="99"/>
      <c r="J50" s="100"/>
      <c r="K50" s="100"/>
      <c r="L50" s="100"/>
      <c r="M50" s="100"/>
      <c r="N50" s="100"/>
      <c r="O50" s="100"/>
      <c r="P50" s="100"/>
      <c r="Q50" s="100"/>
      <c r="R50" s="100"/>
      <c r="S50" s="101"/>
      <c r="T50" s="102"/>
      <c r="IQ50" s="103"/>
      <c r="IR50" s="103"/>
      <c r="IS50" s="103"/>
      <c r="IT50" s="103"/>
      <c r="IU50" s="103"/>
      <c r="IV50" s="103"/>
    </row>
    <row r="51" s="97" customFormat="1" ht="44" customHeight="1" spans="1:256">
      <c r="A51" s="136">
        <v>31</v>
      </c>
      <c r="B51" s="145" t="s">
        <v>283</v>
      </c>
      <c r="C51" s="143" t="s">
        <v>284</v>
      </c>
      <c r="D51" s="138" t="s">
        <v>229</v>
      </c>
      <c r="E51" s="125" t="s">
        <v>220</v>
      </c>
      <c r="F51" s="127">
        <v>30000</v>
      </c>
      <c r="G51" s="144"/>
      <c r="H51" s="94"/>
      <c r="I51" s="99"/>
      <c r="J51" s="100"/>
      <c r="K51" s="100"/>
      <c r="L51" s="100"/>
      <c r="M51" s="100"/>
      <c r="N51" s="100"/>
      <c r="O51" s="100"/>
      <c r="P51" s="100"/>
      <c r="Q51" s="100"/>
      <c r="R51" s="100"/>
      <c r="S51" s="101"/>
      <c r="T51" s="102"/>
      <c r="IQ51" s="103"/>
      <c r="IR51" s="103"/>
      <c r="IS51" s="103"/>
      <c r="IT51" s="103"/>
      <c r="IU51" s="103"/>
      <c r="IV51" s="103"/>
    </row>
    <row r="52" s="97" customFormat="1" spans="7:256">
      <c r="G52" s="98"/>
      <c r="H52" s="94"/>
      <c r="I52" s="99"/>
      <c r="J52" s="100"/>
      <c r="K52" s="100"/>
      <c r="L52" s="100"/>
      <c r="M52" s="100"/>
      <c r="N52" s="100"/>
      <c r="O52" s="100"/>
      <c r="P52" s="100"/>
      <c r="Q52" s="100"/>
      <c r="R52" s="100"/>
      <c r="S52" s="101"/>
      <c r="T52" s="102"/>
      <c r="IQ52" s="103"/>
      <c r="IR52" s="103"/>
      <c r="IS52" s="103"/>
      <c r="IT52" s="103"/>
      <c r="IU52" s="103"/>
      <c r="IV52" s="103"/>
    </row>
    <row r="53" s="97" customFormat="1" spans="7:256">
      <c r="G53" s="98"/>
      <c r="H53" s="94"/>
      <c r="I53" s="99"/>
      <c r="J53" s="100"/>
      <c r="K53" s="100"/>
      <c r="L53" s="100"/>
      <c r="M53" s="100"/>
      <c r="N53" s="100"/>
      <c r="O53" s="100"/>
      <c r="P53" s="100"/>
      <c r="Q53" s="100"/>
      <c r="R53" s="100"/>
      <c r="S53" s="101"/>
      <c r="T53" s="102"/>
      <c r="IQ53" s="103"/>
      <c r="IR53" s="103"/>
      <c r="IS53" s="103"/>
      <c r="IT53" s="103"/>
      <c r="IU53" s="103"/>
      <c r="IV53" s="103"/>
    </row>
    <row r="54" s="97" customFormat="1" spans="7:256">
      <c r="G54" s="98"/>
      <c r="H54" s="94"/>
      <c r="I54" s="99"/>
      <c r="J54" s="100"/>
      <c r="K54" s="100"/>
      <c r="L54" s="100"/>
      <c r="M54" s="100"/>
      <c r="N54" s="100"/>
      <c r="O54" s="100"/>
      <c r="P54" s="100"/>
      <c r="Q54" s="100"/>
      <c r="R54" s="100"/>
      <c r="S54" s="101"/>
      <c r="T54" s="102"/>
      <c r="IQ54" s="103"/>
      <c r="IR54" s="103"/>
      <c r="IS54" s="103"/>
      <c r="IT54" s="103"/>
      <c r="IU54" s="103"/>
      <c r="IV54" s="103"/>
    </row>
    <row r="55" s="97" customFormat="1" spans="7:256">
      <c r="G55" s="98"/>
      <c r="H55" s="94"/>
      <c r="I55" s="99"/>
      <c r="J55" s="100"/>
      <c r="K55" s="100"/>
      <c r="L55" s="100"/>
      <c r="M55" s="100"/>
      <c r="N55" s="100"/>
      <c r="O55" s="100"/>
      <c r="P55" s="100"/>
      <c r="Q55" s="100"/>
      <c r="R55" s="100"/>
      <c r="S55" s="101"/>
      <c r="T55" s="102"/>
      <c r="IQ55" s="103"/>
      <c r="IR55" s="103"/>
      <c r="IS55" s="103"/>
      <c r="IT55" s="103"/>
      <c r="IU55" s="103"/>
      <c r="IV55" s="103"/>
    </row>
  </sheetData>
  <mergeCells count="10">
    <mergeCell ref="A2:G2"/>
    <mergeCell ref="A3:G3"/>
    <mergeCell ref="A5:E5"/>
    <mergeCell ref="A6:E6"/>
    <mergeCell ref="A7:E7"/>
    <mergeCell ref="A10:E10"/>
    <mergeCell ref="A15:E15"/>
    <mergeCell ref="A18:E18"/>
    <mergeCell ref="A19:E19"/>
    <mergeCell ref="A47:E47"/>
  </mergeCells>
  <printOptions horizontalCentered="1"/>
  <pageMargins left="0.550694444444444" right="0.468055555555556" top="0.590277777777778" bottom="0.35" header="0.279166666666667" footer="0.200694444444444"/>
  <pageSetup paperSize="8" scale="55" orientation="portrait" blackAndWhite="1"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1628"/>
  <sheetViews>
    <sheetView zoomScale="90" zoomScaleNormal="90" workbookViewId="0">
      <selection activeCell="D22" sqref="D22"/>
    </sheetView>
  </sheetViews>
  <sheetFormatPr defaultColWidth="10" defaultRowHeight="13.5"/>
  <cols>
    <col min="1" max="1" width="10.7416666666667" style="57" customWidth="1"/>
    <col min="2" max="2" width="43.25" style="56" customWidth="1"/>
    <col min="3" max="3" width="16.75" style="56" customWidth="1"/>
    <col min="4" max="4" width="18.75" style="56" customWidth="1"/>
    <col min="5" max="5" width="18.5" style="56" customWidth="1"/>
    <col min="6" max="6" width="20.9166666666667" style="56" customWidth="1"/>
    <col min="7" max="7" width="1.53333333333333" style="56" customWidth="1"/>
    <col min="8" max="8" width="9.76666666666667" style="56" customWidth="1"/>
    <col min="9" max="9" width="10.3833333333333" style="56"/>
    <col min="10" max="11" width="10" style="56"/>
    <col min="12" max="13" width="10" style="55"/>
    <col min="14" max="16384" width="10" style="56"/>
  </cols>
  <sheetData>
    <row r="1" ht="16.35" customHeight="1" spans="1:7">
      <c r="A1" s="58"/>
      <c r="B1" s="59" t="s">
        <v>285</v>
      </c>
      <c r="C1" s="59"/>
      <c r="D1" s="59"/>
      <c r="E1" s="59"/>
      <c r="F1" s="59"/>
      <c r="G1" s="60" t="s">
        <v>111</v>
      </c>
    </row>
    <row r="2" ht="22.8" customHeight="1" spans="1:6">
      <c r="A2" s="58"/>
      <c r="B2" s="61" t="s">
        <v>286</v>
      </c>
      <c r="C2" s="61"/>
      <c r="D2" s="61"/>
      <c r="E2" s="61"/>
      <c r="F2" s="61"/>
    </row>
    <row r="3" ht="19.55" customHeight="1" spans="1:6">
      <c r="A3" s="58"/>
      <c r="B3" s="62"/>
      <c r="C3" s="62"/>
      <c r="D3" s="62"/>
      <c r="E3" s="62"/>
      <c r="F3" s="63" t="s">
        <v>6</v>
      </c>
    </row>
    <row r="4" ht="24.4" customHeight="1" spans="1:6">
      <c r="A4" s="64"/>
      <c r="B4" s="65" t="s">
        <v>115</v>
      </c>
      <c r="C4" s="65" t="s">
        <v>287</v>
      </c>
      <c r="D4" s="65" t="s">
        <v>288</v>
      </c>
      <c r="E4" s="65" t="s">
        <v>289</v>
      </c>
      <c r="F4" s="66" t="s">
        <v>290</v>
      </c>
    </row>
    <row r="5" ht="22.8" customHeight="1" spans="1:7">
      <c r="A5" s="64"/>
      <c r="B5" s="67" t="s">
        <v>287</v>
      </c>
      <c r="C5" s="68">
        <f t="shared" ref="C5:C69" si="0">SUM(D5:F5)</f>
        <v>405668</v>
      </c>
      <c r="D5" s="68">
        <f>D6</f>
        <v>322900</v>
      </c>
      <c r="E5" s="68">
        <f>E1300</f>
        <v>82768</v>
      </c>
      <c r="F5" s="68">
        <f>F1572</f>
        <v>0</v>
      </c>
      <c r="G5" s="60"/>
    </row>
    <row r="6" s="55" customFormat="1" ht="22.8" customHeight="1" spans="1:8">
      <c r="A6" s="64"/>
      <c r="B6" s="69" t="s">
        <v>291</v>
      </c>
      <c r="C6" s="70"/>
      <c r="D6" s="70">
        <f>D7+D246+D256+D275+D365+D417+D473+D530+D658+D739+D814+D837+D945+D1003+D1067+D1087+D1117+D1127+D1172+D1193+D1237+D1287+D1288+D1291+D1297+D1603</f>
        <v>322900</v>
      </c>
      <c r="E6" s="70"/>
      <c r="F6" s="70"/>
      <c r="G6" s="60"/>
      <c r="H6" s="56"/>
    </row>
    <row r="7" s="56" customFormat="1" ht="22" customHeight="1" spans="1:13">
      <c r="A7" s="64">
        <v>201</v>
      </c>
      <c r="B7" s="71" t="s">
        <v>292</v>
      </c>
      <c r="C7" s="72">
        <f t="shared" si="0"/>
        <v>26968</v>
      </c>
      <c r="D7" s="73">
        <f>D8+D18+D27+D37+D48+D59+D70+D78+D87+D100+D109+D120+D132+D139+D147+D153+D160+D167+D174+D181+D188+D196+D202+D208+D215+D243+D230+D237</f>
        <v>26968</v>
      </c>
      <c r="E7" s="73"/>
      <c r="F7" s="73"/>
      <c r="G7" s="74"/>
      <c r="H7" s="74"/>
      <c r="I7" s="79"/>
      <c r="L7" s="83"/>
      <c r="M7" s="83"/>
    </row>
    <row r="8" s="56" customFormat="1" ht="22" customHeight="1" spans="1:13">
      <c r="A8" s="64">
        <v>20101</v>
      </c>
      <c r="B8" s="75" t="s">
        <v>293</v>
      </c>
      <c r="C8" s="76">
        <f t="shared" si="0"/>
        <v>749</v>
      </c>
      <c r="D8" s="77">
        <f>SUM(D9:D17)</f>
        <v>749</v>
      </c>
      <c r="E8" s="77"/>
      <c r="F8" s="77"/>
      <c r="G8" s="74"/>
      <c r="H8" s="74"/>
      <c r="I8" s="68"/>
      <c r="L8" s="83"/>
      <c r="M8" s="83"/>
    </row>
    <row r="9" s="56" customFormat="1" ht="22" customHeight="1" spans="1:13">
      <c r="A9" s="64">
        <v>2010101</v>
      </c>
      <c r="B9" s="78" t="s">
        <v>294</v>
      </c>
      <c r="C9" s="68">
        <f t="shared" si="0"/>
        <v>472</v>
      </c>
      <c r="D9" s="79">
        <v>472</v>
      </c>
      <c r="E9" s="79"/>
      <c r="F9" s="79"/>
      <c r="G9" s="74"/>
      <c r="H9" s="74"/>
      <c r="I9" s="79"/>
      <c r="L9" s="83"/>
      <c r="M9" s="83"/>
    </row>
    <row r="10" s="56" customFormat="1" ht="22" customHeight="1" spans="1:13">
      <c r="A10" s="64">
        <v>2010102</v>
      </c>
      <c r="B10" s="78" t="s">
        <v>295</v>
      </c>
      <c r="C10" s="68">
        <f t="shared" si="0"/>
        <v>0</v>
      </c>
      <c r="D10" s="79"/>
      <c r="E10" s="79"/>
      <c r="F10" s="79"/>
      <c r="G10" s="74"/>
      <c r="H10" s="74"/>
      <c r="I10" s="79"/>
      <c r="L10" s="83"/>
      <c r="M10" s="83"/>
    </row>
    <row r="11" s="56" customFormat="1" ht="22" customHeight="1" spans="1:13">
      <c r="A11" s="64">
        <v>2010103</v>
      </c>
      <c r="B11" s="78" t="s">
        <v>296</v>
      </c>
      <c r="C11" s="68">
        <f t="shared" si="0"/>
        <v>0</v>
      </c>
      <c r="D11" s="79"/>
      <c r="E11" s="79"/>
      <c r="F11" s="79"/>
      <c r="G11" s="74"/>
      <c r="H11" s="74"/>
      <c r="I11" s="79"/>
      <c r="L11" s="83"/>
      <c r="M11" s="83"/>
    </row>
    <row r="12" s="56" customFormat="1" ht="22" customHeight="1" spans="1:13">
      <c r="A12" s="64">
        <v>2010104</v>
      </c>
      <c r="B12" s="78" t="s">
        <v>297</v>
      </c>
      <c r="C12" s="68">
        <f t="shared" si="0"/>
        <v>0</v>
      </c>
      <c r="D12" s="79"/>
      <c r="E12" s="79"/>
      <c r="F12" s="79"/>
      <c r="G12" s="74"/>
      <c r="H12" s="74"/>
      <c r="I12" s="79"/>
      <c r="L12" s="83"/>
      <c r="M12" s="83"/>
    </row>
    <row r="13" s="56" customFormat="1" ht="22" customHeight="1" spans="1:13">
      <c r="A13" s="64">
        <v>2010105</v>
      </c>
      <c r="B13" s="78" t="s">
        <v>298</v>
      </c>
      <c r="C13" s="68">
        <f t="shared" si="0"/>
        <v>0</v>
      </c>
      <c r="D13" s="79"/>
      <c r="E13" s="79"/>
      <c r="F13" s="79"/>
      <c r="G13" s="74"/>
      <c r="H13" s="74"/>
      <c r="I13" s="79"/>
      <c r="L13" s="83"/>
      <c r="M13" s="83"/>
    </row>
    <row r="14" s="56" customFormat="1" ht="22" customHeight="1" spans="1:13">
      <c r="A14" s="64">
        <v>2010106</v>
      </c>
      <c r="B14" s="78" t="s">
        <v>299</v>
      </c>
      <c r="C14" s="68">
        <f t="shared" si="0"/>
        <v>0</v>
      </c>
      <c r="D14" s="79"/>
      <c r="E14" s="79"/>
      <c r="F14" s="79"/>
      <c r="G14" s="74"/>
      <c r="H14" s="74"/>
      <c r="I14" s="79"/>
      <c r="L14" s="83"/>
      <c r="M14" s="83"/>
    </row>
    <row r="15" s="56" customFormat="1" ht="22" customHeight="1" spans="1:13">
      <c r="A15" s="64">
        <v>2010107</v>
      </c>
      <c r="B15" s="78" t="s">
        <v>300</v>
      </c>
      <c r="C15" s="68">
        <f t="shared" si="0"/>
        <v>0</v>
      </c>
      <c r="D15" s="79"/>
      <c r="E15" s="79"/>
      <c r="F15" s="79"/>
      <c r="G15" s="74"/>
      <c r="H15" s="74"/>
      <c r="I15" s="79"/>
      <c r="L15" s="83"/>
      <c r="M15" s="83"/>
    </row>
    <row r="16" s="56" customFormat="1" ht="22" customHeight="1" spans="1:13">
      <c r="A16" s="64">
        <v>2010108</v>
      </c>
      <c r="B16" s="78" t="s">
        <v>301</v>
      </c>
      <c r="C16" s="68">
        <f t="shared" si="0"/>
        <v>11</v>
      </c>
      <c r="D16" s="79">
        <v>11</v>
      </c>
      <c r="E16" s="79"/>
      <c r="F16" s="79"/>
      <c r="G16" s="74"/>
      <c r="H16" s="74"/>
      <c r="I16" s="79"/>
      <c r="L16" s="83"/>
      <c r="M16" s="83"/>
    </row>
    <row r="17" s="56" customFormat="1" ht="22" customHeight="1" spans="1:13">
      <c r="A17" s="64">
        <v>2010199</v>
      </c>
      <c r="B17" s="78" t="s">
        <v>302</v>
      </c>
      <c r="C17" s="68">
        <f t="shared" si="0"/>
        <v>266</v>
      </c>
      <c r="D17" s="79">
        <v>266</v>
      </c>
      <c r="E17" s="79"/>
      <c r="F17" s="79"/>
      <c r="G17" s="74"/>
      <c r="H17" s="74"/>
      <c r="I17" s="79"/>
      <c r="L17" s="83"/>
      <c r="M17" s="83"/>
    </row>
    <row r="18" s="56" customFormat="1" ht="22" customHeight="1" spans="1:13">
      <c r="A18" s="64">
        <v>20102</v>
      </c>
      <c r="B18" s="75" t="s">
        <v>303</v>
      </c>
      <c r="C18" s="76">
        <f t="shared" si="0"/>
        <v>525</v>
      </c>
      <c r="D18" s="77">
        <f>SUM(D19:D26)</f>
        <v>525</v>
      </c>
      <c r="E18" s="77"/>
      <c r="F18" s="77"/>
      <c r="G18" s="74"/>
      <c r="H18" s="74"/>
      <c r="I18" s="79"/>
      <c r="L18" s="83"/>
      <c r="M18" s="83"/>
    </row>
    <row r="19" s="56" customFormat="1" ht="22" customHeight="1" spans="1:13">
      <c r="A19" s="64">
        <v>2010201</v>
      </c>
      <c r="B19" s="78" t="s">
        <v>294</v>
      </c>
      <c r="C19" s="68">
        <f t="shared" si="0"/>
        <v>377</v>
      </c>
      <c r="D19" s="79">
        <v>377</v>
      </c>
      <c r="E19" s="79"/>
      <c r="F19" s="79"/>
      <c r="G19" s="74"/>
      <c r="H19" s="74"/>
      <c r="I19" s="79"/>
      <c r="L19" s="83"/>
      <c r="M19" s="83"/>
    </row>
    <row r="20" s="56" customFormat="1" ht="22" customHeight="1" spans="1:13">
      <c r="A20" s="64">
        <v>2010202</v>
      </c>
      <c r="B20" s="78" t="s">
        <v>295</v>
      </c>
      <c r="C20" s="68">
        <f t="shared" si="0"/>
        <v>0</v>
      </c>
      <c r="D20" s="80"/>
      <c r="E20" s="80"/>
      <c r="F20" s="80"/>
      <c r="G20" s="74"/>
      <c r="H20" s="74"/>
      <c r="I20" s="79"/>
      <c r="L20" s="83"/>
      <c r="M20" s="83"/>
    </row>
    <row r="21" s="56" customFormat="1" ht="22" customHeight="1" spans="1:13">
      <c r="A21" s="64">
        <v>2010203</v>
      </c>
      <c r="B21" s="78" t="s">
        <v>296</v>
      </c>
      <c r="C21" s="68">
        <f t="shared" si="0"/>
        <v>0</v>
      </c>
      <c r="D21" s="79"/>
      <c r="E21" s="79"/>
      <c r="F21" s="79"/>
      <c r="G21" s="74"/>
      <c r="H21" s="74"/>
      <c r="I21" s="79"/>
      <c r="L21" s="83"/>
      <c r="M21" s="83"/>
    </row>
    <row r="22" s="56" customFormat="1" ht="22" customHeight="1" spans="1:13">
      <c r="A22" s="64">
        <v>2010204</v>
      </c>
      <c r="B22" s="78" t="s">
        <v>304</v>
      </c>
      <c r="C22" s="68">
        <f t="shared" si="0"/>
        <v>0</v>
      </c>
      <c r="D22" s="79"/>
      <c r="E22" s="79"/>
      <c r="F22" s="79"/>
      <c r="G22" s="74"/>
      <c r="H22" s="74"/>
      <c r="I22" s="79"/>
      <c r="L22" s="83"/>
      <c r="M22" s="83"/>
    </row>
    <row r="23" s="56" customFormat="1" ht="22" customHeight="1" spans="1:13">
      <c r="A23" s="64">
        <v>2010205</v>
      </c>
      <c r="B23" s="78" t="s">
        <v>305</v>
      </c>
      <c r="C23" s="68">
        <f t="shared" si="0"/>
        <v>0</v>
      </c>
      <c r="D23" s="79"/>
      <c r="E23" s="79"/>
      <c r="F23" s="79"/>
      <c r="G23" s="74"/>
      <c r="H23" s="74"/>
      <c r="I23" s="79"/>
      <c r="L23" s="83"/>
      <c r="M23" s="83"/>
    </row>
    <row r="24" s="56" customFormat="1" ht="22" customHeight="1" spans="1:13">
      <c r="A24" s="64">
        <v>2010206</v>
      </c>
      <c r="B24" s="78" t="s">
        <v>306</v>
      </c>
      <c r="C24" s="68">
        <f t="shared" si="0"/>
        <v>60</v>
      </c>
      <c r="D24" s="79">
        <v>60</v>
      </c>
      <c r="E24" s="79"/>
      <c r="F24" s="79"/>
      <c r="G24" s="74"/>
      <c r="H24" s="74"/>
      <c r="I24" s="79"/>
      <c r="L24" s="83"/>
      <c r="M24" s="83"/>
    </row>
    <row r="25" s="56" customFormat="1" ht="22" customHeight="1" spans="1:13">
      <c r="A25" s="64">
        <v>2010250</v>
      </c>
      <c r="B25" s="78" t="s">
        <v>307</v>
      </c>
      <c r="C25" s="68">
        <f t="shared" si="0"/>
        <v>0</v>
      </c>
      <c r="D25" s="79"/>
      <c r="E25" s="79"/>
      <c r="F25" s="79"/>
      <c r="G25" s="74"/>
      <c r="H25" s="74"/>
      <c r="I25" s="79"/>
      <c r="L25" s="83"/>
      <c r="M25" s="83"/>
    </row>
    <row r="26" s="56" customFormat="1" ht="22" customHeight="1" spans="1:13">
      <c r="A26" s="64">
        <v>2010299</v>
      </c>
      <c r="B26" s="78" t="s">
        <v>308</v>
      </c>
      <c r="C26" s="68">
        <f t="shared" si="0"/>
        <v>88</v>
      </c>
      <c r="D26" s="79">
        <v>88</v>
      </c>
      <c r="E26" s="79"/>
      <c r="F26" s="79"/>
      <c r="G26" s="74"/>
      <c r="H26" s="74"/>
      <c r="I26" s="79"/>
      <c r="L26" s="83"/>
      <c r="M26" s="83"/>
    </row>
    <row r="27" s="56" customFormat="1" ht="22" customHeight="1" spans="1:13">
      <c r="A27" s="64">
        <v>20103</v>
      </c>
      <c r="B27" s="75" t="s">
        <v>309</v>
      </c>
      <c r="C27" s="76">
        <f t="shared" si="0"/>
        <v>8787</v>
      </c>
      <c r="D27" s="77">
        <f>SUM(D28:D36)</f>
        <v>8787</v>
      </c>
      <c r="E27" s="77"/>
      <c r="F27" s="77"/>
      <c r="G27" s="74"/>
      <c r="H27" s="74"/>
      <c r="I27" s="79"/>
      <c r="L27" s="83"/>
      <c r="M27" s="83"/>
    </row>
    <row r="28" s="56" customFormat="1" ht="22" customHeight="1" spans="1:13">
      <c r="A28" s="64">
        <v>2010301</v>
      </c>
      <c r="B28" s="78" t="s">
        <v>294</v>
      </c>
      <c r="C28" s="68">
        <f t="shared" si="0"/>
        <v>6033</v>
      </c>
      <c r="D28" s="79">
        <v>6033</v>
      </c>
      <c r="E28" s="79"/>
      <c r="F28" s="79"/>
      <c r="G28" s="74"/>
      <c r="H28" s="74"/>
      <c r="I28" s="79"/>
      <c r="L28" s="83"/>
      <c r="M28" s="83"/>
    </row>
    <row r="29" s="56" customFormat="1" ht="22" customHeight="1" spans="1:13">
      <c r="A29" s="64">
        <v>2010302</v>
      </c>
      <c r="B29" s="78" t="s">
        <v>295</v>
      </c>
      <c r="C29" s="68">
        <f t="shared" si="0"/>
        <v>0</v>
      </c>
      <c r="D29" s="79"/>
      <c r="E29" s="79"/>
      <c r="F29" s="79"/>
      <c r="G29" s="74"/>
      <c r="H29" s="74"/>
      <c r="I29" s="79"/>
      <c r="L29" s="83"/>
      <c r="M29" s="83"/>
    </row>
    <row r="30" s="56" customFormat="1" ht="22" customHeight="1" spans="1:13">
      <c r="A30" s="64">
        <v>2010303</v>
      </c>
      <c r="B30" s="78" t="s">
        <v>296</v>
      </c>
      <c r="C30" s="68">
        <f t="shared" si="0"/>
        <v>0</v>
      </c>
      <c r="D30" s="79"/>
      <c r="E30" s="79"/>
      <c r="F30" s="79"/>
      <c r="G30" s="74"/>
      <c r="H30" s="74"/>
      <c r="L30" s="83"/>
      <c r="M30" s="83"/>
    </row>
    <row r="31" s="56" customFormat="1" ht="22" customHeight="1" spans="1:13">
      <c r="A31" s="64">
        <v>2010304</v>
      </c>
      <c r="B31" s="78" t="s">
        <v>310</v>
      </c>
      <c r="C31" s="68">
        <f t="shared" si="0"/>
        <v>0</v>
      </c>
      <c r="D31" s="79"/>
      <c r="E31" s="79"/>
      <c r="F31" s="79"/>
      <c r="G31" s="74"/>
      <c r="H31" s="74"/>
      <c r="L31" s="83"/>
      <c r="M31" s="83"/>
    </row>
    <row r="32" s="56" customFormat="1" ht="22" customHeight="1" spans="1:13">
      <c r="A32" s="64">
        <v>2010305</v>
      </c>
      <c r="B32" s="78" t="s">
        <v>311</v>
      </c>
      <c r="C32" s="68">
        <f t="shared" si="0"/>
        <v>0</v>
      </c>
      <c r="D32" s="79"/>
      <c r="E32" s="79"/>
      <c r="F32" s="79"/>
      <c r="G32" s="74"/>
      <c r="H32" s="74"/>
      <c r="L32" s="83"/>
      <c r="M32" s="83"/>
    </row>
    <row r="33" s="56" customFormat="1" ht="22" customHeight="1" spans="1:13">
      <c r="A33" s="64">
        <v>2010306</v>
      </c>
      <c r="B33" s="78" t="s">
        <v>312</v>
      </c>
      <c r="C33" s="68">
        <f t="shared" si="0"/>
        <v>1158</v>
      </c>
      <c r="D33" s="80">
        <v>1158</v>
      </c>
      <c r="E33" s="80"/>
      <c r="F33" s="80"/>
      <c r="G33" s="74"/>
      <c r="H33" s="74"/>
      <c r="L33" s="83"/>
      <c r="M33" s="83"/>
    </row>
    <row r="34" ht="22" customHeight="1" spans="1:6">
      <c r="A34" s="64">
        <v>2010309</v>
      </c>
      <c r="B34" s="56" t="s">
        <v>313</v>
      </c>
      <c r="C34" s="68">
        <f t="shared" si="0"/>
        <v>0</v>
      </c>
      <c r="D34" s="79"/>
      <c r="E34" s="79"/>
      <c r="F34" s="79"/>
    </row>
    <row r="35" ht="22" customHeight="1" spans="1:6">
      <c r="A35" s="64">
        <v>2010350</v>
      </c>
      <c r="B35" s="56" t="s">
        <v>307</v>
      </c>
      <c r="C35" s="68">
        <f t="shared" si="0"/>
        <v>590</v>
      </c>
      <c r="D35" s="79">
        <v>590</v>
      </c>
      <c r="E35" s="79"/>
      <c r="F35" s="79"/>
    </row>
    <row r="36" ht="22" customHeight="1" spans="1:6">
      <c r="A36" s="64">
        <v>2010399</v>
      </c>
      <c r="B36" s="56" t="s">
        <v>314</v>
      </c>
      <c r="C36" s="68">
        <f t="shared" si="0"/>
        <v>1006</v>
      </c>
      <c r="D36" s="79">
        <v>1006</v>
      </c>
      <c r="E36" s="79"/>
      <c r="F36" s="79"/>
    </row>
    <row r="37" ht="22" customHeight="1" spans="1:6">
      <c r="A37" s="64">
        <v>20104</v>
      </c>
      <c r="B37" s="81" t="s">
        <v>315</v>
      </c>
      <c r="C37" s="76">
        <f t="shared" si="0"/>
        <v>913</v>
      </c>
      <c r="D37" s="77">
        <f>SUM(D38:D47)</f>
        <v>913</v>
      </c>
      <c r="E37" s="77"/>
      <c r="F37" s="77"/>
    </row>
    <row r="38" ht="22" customHeight="1" spans="1:6">
      <c r="A38" s="64">
        <v>2010401</v>
      </c>
      <c r="B38" s="82" t="s">
        <v>294</v>
      </c>
      <c r="C38" s="68">
        <f t="shared" si="0"/>
        <v>294</v>
      </c>
      <c r="D38" s="79">
        <v>294</v>
      </c>
      <c r="E38" s="79"/>
      <c r="F38" s="79"/>
    </row>
    <row r="39" s="56" customFormat="1" ht="22" customHeight="1" spans="1:13">
      <c r="A39" s="64">
        <v>2010402</v>
      </c>
      <c r="B39" s="82" t="s">
        <v>295</v>
      </c>
      <c r="C39" s="68">
        <f t="shared" si="0"/>
        <v>0</v>
      </c>
      <c r="D39" s="79"/>
      <c r="E39" s="79"/>
      <c r="F39" s="79"/>
      <c r="L39" s="55"/>
      <c r="M39" s="55"/>
    </row>
    <row r="40" s="56" customFormat="1" ht="22" customHeight="1" spans="1:13">
      <c r="A40" s="64">
        <v>2010403</v>
      </c>
      <c r="B40" s="82" t="s">
        <v>296</v>
      </c>
      <c r="C40" s="68">
        <f t="shared" si="0"/>
        <v>0</v>
      </c>
      <c r="D40" s="79"/>
      <c r="E40" s="79"/>
      <c r="F40" s="79"/>
      <c r="L40" s="55"/>
      <c r="M40" s="55"/>
    </row>
    <row r="41" s="56" customFormat="1" ht="22" customHeight="1" spans="1:13">
      <c r="A41" s="64">
        <v>2010404</v>
      </c>
      <c r="B41" s="82" t="s">
        <v>316</v>
      </c>
      <c r="C41" s="68">
        <f t="shared" si="0"/>
        <v>0</v>
      </c>
      <c r="D41" s="79"/>
      <c r="E41" s="79"/>
      <c r="F41" s="79"/>
      <c r="L41" s="55"/>
      <c r="M41" s="55"/>
    </row>
    <row r="42" s="56" customFormat="1" ht="22" customHeight="1" spans="1:13">
      <c r="A42" s="64">
        <v>2010405</v>
      </c>
      <c r="B42" s="82" t="s">
        <v>317</v>
      </c>
      <c r="C42" s="68">
        <f t="shared" si="0"/>
        <v>0</v>
      </c>
      <c r="D42" s="79"/>
      <c r="E42" s="79"/>
      <c r="F42" s="79"/>
      <c r="L42" s="55"/>
      <c r="M42" s="55"/>
    </row>
    <row r="43" s="56" customFormat="1" ht="22" customHeight="1" spans="1:13">
      <c r="A43" s="64">
        <v>2010406</v>
      </c>
      <c r="B43" s="82" t="s">
        <v>318</v>
      </c>
      <c r="C43" s="68">
        <f t="shared" si="0"/>
        <v>0</v>
      </c>
      <c r="D43" s="79"/>
      <c r="E43" s="79"/>
      <c r="F43" s="79"/>
      <c r="L43" s="55"/>
      <c r="M43" s="55"/>
    </row>
    <row r="44" ht="22" customHeight="1" spans="1:6">
      <c r="A44" s="64">
        <v>2010407</v>
      </c>
      <c r="B44" s="82" t="s">
        <v>319</v>
      </c>
      <c r="C44" s="68">
        <f t="shared" si="0"/>
        <v>100</v>
      </c>
      <c r="D44" s="79">
        <v>100</v>
      </c>
      <c r="E44" s="79"/>
      <c r="F44" s="79"/>
    </row>
    <row r="45" ht="22" customHeight="1" spans="1:6">
      <c r="A45" s="64">
        <v>2010408</v>
      </c>
      <c r="B45" s="82" t="s">
        <v>320</v>
      </c>
      <c r="C45" s="68">
        <f t="shared" si="0"/>
        <v>241</v>
      </c>
      <c r="D45" s="80">
        <v>241</v>
      </c>
      <c r="E45" s="80"/>
      <c r="F45" s="80"/>
    </row>
    <row r="46" ht="22" customHeight="1" spans="1:6">
      <c r="A46" s="64">
        <v>2010450</v>
      </c>
      <c r="B46" s="82" t="s">
        <v>307</v>
      </c>
      <c r="C46" s="68">
        <f t="shared" si="0"/>
        <v>68</v>
      </c>
      <c r="D46" s="79">
        <v>68</v>
      </c>
      <c r="E46" s="79"/>
      <c r="F46" s="79"/>
    </row>
    <row r="47" ht="22" customHeight="1" spans="1:6">
      <c r="A47" s="64">
        <v>2010499</v>
      </c>
      <c r="B47" s="82" t="s">
        <v>321</v>
      </c>
      <c r="C47" s="68">
        <f t="shared" si="0"/>
        <v>210</v>
      </c>
      <c r="D47" s="79">
        <v>210</v>
      </c>
      <c r="E47" s="79"/>
      <c r="F47" s="79"/>
    </row>
    <row r="48" ht="22" customHeight="1" spans="1:6">
      <c r="A48" s="64">
        <v>20105</v>
      </c>
      <c r="B48" s="81" t="s">
        <v>322</v>
      </c>
      <c r="C48" s="76">
        <f t="shared" si="0"/>
        <v>473</v>
      </c>
      <c r="D48" s="77">
        <f>SUM(D49:D58)</f>
        <v>473</v>
      </c>
      <c r="E48" s="77"/>
      <c r="F48" s="77"/>
    </row>
    <row r="49" ht="22" customHeight="1" spans="1:6">
      <c r="A49" s="64">
        <v>2010501</v>
      </c>
      <c r="B49" s="82" t="s">
        <v>294</v>
      </c>
      <c r="C49" s="68">
        <f t="shared" si="0"/>
        <v>219</v>
      </c>
      <c r="D49" s="79">
        <v>219</v>
      </c>
      <c r="E49" s="79"/>
      <c r="F49" s="79"/>
    </row>
    <row r="50" s="56" customFormat="1" ht="22" customHeight="1" spans="1:13">
      <c r="A50" s="64">
        <v>2010502</v>
      </c>
      <c r="B50" s="82" t="s">
        <v>295</v>
      </c>
      <c r="C50" s="68">
        <f t="shared" si="0"/>
        <v>0</v>
      </c>
      <c r="D50" s="79"/>
      <c r="E50" s="79"/>
      <c r="F50" s="79"/>
      <c r="L50" s="55"/>
      <c r="M50" s="55"/>
    </row>
    <row r="51" s="56" customFormat="1" ht="22" customHeight="1" spans="1:13">
      <c r="A51" s="64">
        <v>2010503</v>
      </c>
      <c r="B51" s="82" t="s">
        <v>296</v>
      </c>
      <c r="C51" s="68">
        <f t="shared" si="0"/>
        <v>0</v>
      </c>
      <c r="D51" s="79"/>
      <c r="E51" s="79"/>
      <c r="F51" s="79"/>
      <c r="L51" s="55"/>
      <c r="M51" s="55"/>
    </row>
    <row r="52" s="56" customFormat="1" ht="22" customHeight="1" spans="1:13">
      <c r="A52" s="64">
        <v>2010504</v>
      </c>
      <c r="B52" s="82" t="s">
        <v>323</v>
      </c>
      <c r="C52" s="68">
        <f t="shared" si="0"/>
        <v>0</v>
      </c>
      <c r="D52" s="79"/>
      <c r="E52" s="79"/>
      <c r="F52" s="79"/>
      <c r="L52" s="55"/>
      <c r="M52" s="55"/>
    </row>
    <row r="53" s="56" customFormat="1" ht="22" customHeight="1" spans="1:13">
      <c r="A53" s="64">
        <v>2010505</v>
      </c>
      <c r="B53" s="82" t="s">
        <v>324</v>
      </c>
      <c r="C53" s="68">
        <f t="shared" si="0"/>
        <v>0</v>
      </c>
      <c r="D53" s="79"/>
      <c r="E53" s="79"/>
      <c r="F53" s="79"/>
      <c r="L53" s="55"/>
      <c r="M53" s="55"/>
    </row>
    <row r="54" s="56" customFormat="1" ht="22" customHeight="1" spans="1:13">
      <c r="A54" s="64">
        <v>2010506</v>
      </c>
      <c r="B54" s="82" t="s">
        <v>325</v>
      </c>
      <c r="C54" s="68">
        <f t="shared" si="0"/>
        <v>0</v>
      </c>
      <c r="D54" s="79"/>
      <c r="E54" s="79"/>
      <c r="F54" s="79"/>
      <c r="L54" s="55"/>
      <c r="M54" s="55"/>
    </row>
    <row r="55" ht="22" customHeight="1" spans="1:6">
      <c r="A55" s="64">
        <v>2010507</v>
      </c>
      <c r="B55" s="82" t="s">
        <v>326</v>
      </c>
      <c r="C55" s="68">
        <f t="shared" si="0"/>
        <v>36</v>
      </c>
      <c r="D55" s="79">
        <v>36</v>
      </c>
      <c r="E55" s="79"/>
      <c r="F55" s="79"/>
    </row>
    <row r="56" ht="22" customHeight="1" spans="1:6">
      <c r="A56" s="64">
        <v>2010508</v>
      </c>
      <c r="B56" s="82" t="s">
        <v>327</v>
      </c>
      <c r="C56" s="68">
        <f t="shared" si="0"/>
        <v>62</v>
      </c>
      <c r="D56" s="79">
        <v>62</v>
      </c>
      <c r="E56" s="79"/>
      <c r="F56" s="79"/>
    </row>
    <row r="57" s="56" customFormat="1" ht="22" customHeight="1" spans="1:13">
      <c r="A57" s="64">
        <v>2010550</v>
      </c>
      <c r="B57" s="82" t="s">
        <v>307</v>
      </c>
      <c r="C57" s="68">
        <f t="shared" si="0"/>
        <v>0</v>
      </c>
      <c r="D57" s="79"/>
      <c r="E57" s="79"/>
      <c r="F57" s="79"/>
      <c r="L57" s="55"/>
      <c r="M57" s="55"/>
    </row>
    <row r="58" ht="22" customHeight="1" spans="1:6">
      <c r="A58" s="64">
        <v>2010599</v>
      </c>
      <c r="B58" s="82" t="s">
        <v>328</v>
      </c>
      <c r="C58" s="68">
        <f t="shared" si="0"/>
        <v>156</v>
      </c>
      <c r="D58" s="80">
        <v>156</v>
      </c>
      <c r="E58" s="80"/>
      <c r="F58" s="80"/>
    </row>
    <row r="59" ht="22" customHeight="1" spans="1:6">
      <c r="A59" s="64">
        <v>20106</v>
      </c>
      <c r="B59" s="81" t="s">
        <v>329</v>
      </c>
      <c r="C59" s="76">
        <f t="shared" si="0"/>
        <v>2325</v>
      </c>
      <c r="D59" s="77">
        <f>SUM(D60:D69)</f>
        <v>2325</v>
      </c>
      <c r="E59" s="77"/>
      <c r="F59" s="77"/>
    </row>
    <row r="60" ht="22" customHeight="1" spans="1:6">
      <c r="A60" s="64">
        <v>2010601</v>
      </c>
      <c r="B60" s="82" t="s">
        <v>294</v>
      </c>
      <c r="C60" s="68">
        <f t="shared" si="0"/>
        <v>1520</v>
      </c>
      <c r="D60" s="79">
        <v>1520</v>
      </c>
      <c r="E60" s="79"/>
      <c r="F60" s="79"/>
    </row>
    <row r="61" s="56" customFormat="1" ht="22" customHeight="1" spans="1:13">
      <c r="A61" s="64">
        <v>2010602</v>
      </c>
      <c r="B61" s="82" t="s">
        <v>295</v>
      </c>
      <c r="C61" s="68">
        <f t="shared" si="0"/>
        <v>0</v>
      </c>
      <c r="D61" s="79"/>
      <c r="E61" s="79"/>
      <c r="F61" s="79"/>
      <c r="L61" s="55"/>
      <c r="M61" s="55"/>
    </row>
    <row r="62" s="56" customFormat="1" ht="22" customHeight="1" spans="1:13">
      <c r="A62" s="64">
        <v>2010603</v>
      </c>
      <c r="B62" s="82" t="s">
        <v>296</v>
      </c>
      <c r="C62" s="68">
        <f t="shared" si="0"/>
        <v>0</v>
      </c>
      <c r="D62" s="79"/>
      <c r="E62" s="79"/>
      <c r="F62" s="79"/>
      <c r="L62" s="55"/>
      <c r="M62" s="55"/>
    </row>
    <row r="63" ht="22" customHeight="1" spans="1:6">
      <c r="A63" s="64">
        <v>2010604</v>
      </c>
      <c r="B63" s="82" t="s">
        <v>330</v>
      </c>
      <c r="C63" s="68">
        <f t="shared" si="0"/>
        <v>8</v>
      </c>
      <c r="D63" s="79">
        <v>8</v>
      </c>
      <c r="E63" s="79"/>
      <c r="F63" s="79"/>
    </row>
    <row r="64" ht="22" customHeight="1" spans="1:6">
      <c r="A64" s="64">
        <v>2010605</v>
      </c>
      <c r="B64" s="82" t="s">
        <v>331</v>
      </c>
      <c r="C64" s="68">
        <f t="shared" si="0"/>
        <v>1</v>
      </c>
      <c r="D64" s="79">
        <v>1</v>
      </c>
      <c r="E64" s="79"/>
      <c r="F64" s="79"/>
    </row>
    <row r="65" s="56" customFormat="1" ht="22" customHeight="1" spans="1:13">
      <c r="A65" s="64">
        <v>2010606</v>
      </c>
      <c r="B65" s="82" t="s">
        <v>332</v>
      </c>
      <c r="C65" s="68">
        <f t="shared" si="0"/>
        <v>0</v>
      </c>
      <c r="D65" s="79"/>
      <c r="E65" s="79"/>
      <c r="F65" s="79"/>
      <c r="L65" s="55"/>
      <c r="M65" s="55"/>
    </row>
    <row r="66" s="56" customFormat="1" ht="22" customHeight="1" spans="1:13">
      <c r="A66" s="64">
        <v>2010607</v>
      </c>
      <c r="B66" s="82" t="s">
        <v>333</v>
      </c>
      <c r="C66" s="68">
        <f t="shared" si="0"/>
        <v>0</v>
      </c>
      <c r="D66" s="79"/>
      <c r="E66" s="79"/>
      <c r="F66" s="79"/>
      <c r="L66" s="55"/>
      <c r="M66" s="55"/>
    </row>
    <row r="67" s="56" customFormat="1" ht="22" customHeight="1" spans="1:13">
      <c r="A67" s="64">
        <v>2010608</v>
      </c>
      <c r="B67" s="82" t="s">
        <v>334</v>
      </c>
      <c r="C67" s="68">
        <f t="shared" si="0"/>
        <v>0</v>
      </c>
      <c r="D67" s="79"/>
      <c r="E67" s="79"/>
      <c r="F67" s="79"/>
      <c r="L67" s="55"/>
      <c r="M67" s="55"/>
    </row>
    <row r="68" s="56" customFormat="1" ht="22" customHeight="1" spans="1:13">
      <c r="A68" s="64">
        <v>2010650</v>
      </c>
      <c r="B68" s="82" t="s">
        <v>307</v>
      </c>
      <c r="C68" s="68">
        <f t="shared" si="0"/>
        <v>0</v>
      </c>
      <c r="D68" s="79"/>
      <c r="E68" s="79"/>
      <c r="F68" s="79"/>
      <c r="L68" s="55"/>
      <c r="M68" s="55"/>
    </row>
    <row r="69" ht="22" customHeight="1" spans="1:6">
      <c r="A69" s="64">
        <v>2010699</v>
      </c>
      <c r="B69" s="82" t="s">
        <v>335</v>
      </c>
      <c r="C69" s="68">
        <f t="shared" si="0"/>
        <v>796</v>
      </c>
      <c r="D69" s="79">
        <v>796</v>
      </c>
      <c r="E69" s="79"/>
      <c r="F69" s="79"/>
    </row>
    <row r="70" ht="22" customHeight="1" spans="1:6">
      <c r="A70" s="64">
        <v>20107</v>
      </c>
      <c r="B70" s="81" t="s">
        <v>336</v>
      </c>
      <c r="C70" s="76">
        <f t="shared" ref="C70:C133" si="1">SUM(D70:F70)</f>
        <v>0</v>
      </c>
      <c r="D70" s="77">
        <f>SUM(D71:D77)</f>
        <v>0</v>
      </c>
      <c r="E70" s="77"/>
      <c r="F70" s="77"/>
    </row>
    <row r="71" s="56" customFormat="1" ht="22" customHeight="1" spans="1:13">
      <c r="A71" s="64">
        <v>2010701</v>
      </c>
      <c r="B71" s="82" t="s">
        <v>294</v>
      </c>
      <c r="C71" s="68">
        <f t="shared" si="1"/>
        <v>0</v>
      </c>
      <c r="D71" s="80"/>
      <c r="E71" s="80"/>
      <c r="F71" s="80"/>
      <c r="L71" s="55"/>
      <c r="M71" s="55"/>
    </row>
    <row r="72" s="56" customFormat="1" ht="22" customHeight="1" spans="1:13">
      <c r="A72" s="64">
        <v>2010702</v>
      </c>
      <c r="B72" s="82" t="s">
        <v>295</v>
      </c>
      <c r="C72" s="68">
        <f t="shared" si="1"/>
        <v>0</v>
      </c>
      <c r="D72" s="79"/>
      <c r="E72" s="79"/>
      <c r="F72" s="79"/>
      <c r="L72" s="55"/>
      <c r="M72" s="55"/>
    </row>
    <row r="73" s="56" customFormat="1" ht="22" customHeight="1" spans="1:13">
      <c r="A73" s="64">
        <v>2010703</v>
      </c>
      <c r="B73" s="82" t="s">
        <v>296</v>
      </c>
      <c r="C73" s="68">
        <f t="shared" si="1"/>
        <v>0</v>
      </c>
      <c r="D73" s="79"/>
      <c r="E73" s="79"/>
      <c r="F73" s="79"/>
      <c r="L73" s="55"/>
      <c r="M73" s="55"/>
    </row>
    <row r="74" s="56" customFormat="1" ht="22" customHeight="1" spans="1:13">
      <c r="A74" s="64">
        <v>2010709</v>
      </c>
      <c r="B74" s="82" t="s">
        <v>333</v>
      </c>
      <c r="C74" s="68">
        <f t="shared" si="1"/>
        <v>0</v>
      </c>
      <c r="D74" s="79"/>
      <c r="E74" s="79"/>
      <c r="F74" s="79"/>
      <c r="L74" s="55"/>
      <c r="M74" s="55"/>
    </row>
    <row r="75" s="56" customFormat="1" ht="22" customHeight="1" spans="1:13">
      <c r="A75" s="64">
        <v>2010710</v>
      </c>
      <c r="B75" s="82" t="s">
        <v>337</v>
      </c>
      <c r="C75" s="68">
        <f t="shared" si="1"/>
        <v>0</v>
      </c>
      <c r="D75" s="79"/>
      <c r="E75" s="79"/>
      <c r="F75" s="79"/>
      <c r="L75" s="55"/>
      <c r="M75" s="55"/>
    </row>
    <row r="76" s="56" customFormat="1" ht="22" customHeight="1" spans="1:13">
      <c r="A76" s="64">
        <v>2010750</v>
      </c>
      <c r="B76" s="82" t="s">
        <v>307</v>
      </c>
      <c r="C76" s="68">
        <f t="shared" si="1"/>
        <v>0</v>
      </c>
      <c r="D76" s="79"/>
      <c r="E76" s="79"/>
      <c r="F76" s="79"/>
      <c r="L76" s="55"/>
      <c r="M76" s="55"/>
    </row>
    <row r="77" ht="22" customHeight="1" spans="1:6">
      <c r="A77" s="64">
        <v>2010799</v>
      </c>
      <c r="B77" s="82" t="s">
        <v>338</v>
      </c>
      <c r="C77" s="68">
        <f t="shared" si="1"/>
        <v>0</v>
      </c>
      <c r="D77" s="79"/>
      <c r="E77" s="79"/>
      <c r="F77" s="79"/>
    </row>
    <row r="78" ht="22" customHeight="1" spans="1:6">
      <c r="A78" s="64">
        <v>20108</v>
      </c>
      <c r="B78" s="81" t="s">
        <v>339</v>
      </c>
      <c r="C78" s="76">
        <f t="shared" si="1"/>
        <v>769</v>
      </c>
      <c r="D78" s="77">
        <f>SUM(D79:D86)</f>
        <v>769</v>
      </c>
      <c r="E78" s="77"/>
      <c r="F78" s="77"/>
    </row>
    <row r="79" ht="22" customHeight="1" spans="1:6">
      <c r="A79" s="64">
        <v>2010801</v>
      </c>
      <c r="B79" s="78" t="s">
        <v>294</v>
      </c>
      <c r="C79" s="68">
        <f t="shared" si="1"/>
        <v>306</v>
      </c>
      <c r="D79" s="79">
        <v>306</v>
      </c>
      <c r="E79" s="79"/>
      <c r="F79" s="79"/>
    </row>
    <row r="80" s="56" customFormat="1" ht="22" customHeight="1" spans="1:13">
      <c r="A80" s="64">
        <v>2010802</v>
      </c>
      <c r="B80" s="78" t="s">
        <v>295</v>
      </c>
      <c r="C80" s="68">
        <f t="shared" si="1"/>
        <v>0</v>
      </c>
      <c r="D80" s="79"/>
      <c r="E80" s="79"/>
      <c r="F80" s="79"/>
      <c r="L80" s="55"/>
      <c r="M80" s="55"/>
    </row>
    <row r="81" s="56" customFormat="1" ht="22" customHeight="1" spans="1:13">
      <c r="A81" s="64">
        <v>2010803</v>
      </c>
      <c r="B81" s="78" t="s">
        <v>296</v>
      </c>
      <c r="C81" s="68">
        <f t="shared" si="1"/>
        <v>0</v>
      </c>
      <c r="D81" s="79"/>
      <c r="E81" s="79"/>
      <c r="F81" s="79"/>
      <c r="L81" s="55"/>
      <c r="M81" s="55"/>
    </row>
    <row r="82" ht="22" customHeight="1" spans="1:6">
      <c r="A82" s="64">
        <v>2010804</v>
      </c>
      <c r="B82" s="78" t="s">
        <v>340</v>
      </c>
      <c r="C82" s="68">
        <f t="shared" si="1"/>
        <v>463</v>
      </c>
      <c r="D82" s="79">
        <v>463</v>
      </c>
      <c r="E82" s="79"/>
      <c r="F82" s="79"/>
    </row>
    <row r="83" s="56" customFormat="1" ht="22" customHeight="1" spans="1:13">
      <c r="A83" s="64">
        <v>2010805</v>
      </c>
      <c r="B83" s="78" t="s">
        <v>341</v>
      </c>
      <c r="C83" s="68">
        <f t="shared" si="1"/>
        <v>0</v>
      </c>
      <c r="D83" s="79"/>
      <c r="E83" s="79"/>
      <c r="F83" s="79"/>
      <c r="L83" s="55"/>
      <c r="M83" s="55"/>
    </row>
    <row r="84" s="56" customFormat="1" ht="22" customHeight="1" spans="1:13">
      <c r="A84" s="64">
        <v>2010806</v>
      </c>
      <c r="B84" s="78" t="s">
        <v>333</v>
      </c>
      <c r="C84" s="68">
        <f t="shared" si="1"/>
        <v>0</v>
      </c>
      <c r="D84" s="80"/>
      <c r="E84" s="80"/>
      <c r="F84" s="80"/>
      <c r="L84" s="55"/>
      <c r="M84" s="55"/>
    </row>
    <row r="85" s="56" customFormat="1" ht="22" customHeight="1" spans="1:13">
      <c r="A85" s="64">
        <v>2010850</v>
      </c>
      <c r="B85" s="78" t="s">
        <v>307</v>
      </c>
      <c r="C85" s="68">
        <f t="shared" si="1"/>
        <v>0</v>
      </c>
      <c r="D85" s="79"/>
      <c r="E85" s="79"/>
      <c r="F85" s="79"/>
      <c r="L85" s="55"/>
      <c r="M85" s="55"/>
    </row>
    <row r="86" s="56" customFormat="1" ht="22" customHeight="1" spans="1:13">
      <c r="A86" s="64">
        <v>2010899</v>
      </c>
      <c r="B86" s="78" t="s">
        <v>342</v>
      </c>
      <c r="C86" s="68">
        <f t="shared" si="1"/>
        <v>0</v>
      </c>
      <c r="D86" s="79"/>
      <c r="E86" s="79"/>
      <c r="F86" s="79"/>
      <c r="L86" s="55"/>
      <c r="M86" s="55"/>
    </row>
    <row r="87" s="56" customFormat="1" ht="22" customHeight="1" spans="1:13">
      <c r="A87" s="64">
        <v>20109</v>
      </c>
      <c r="B87" s="81" t="s">
        <v>343</v>
      </c>
      <c r="C87" s="76">
        <f t="shared" si="1"/>
        <v>0</v>
      </c>
      <c r="D87" s="77">
        <f>SUM(D88:D99)</f>
        <v>0</v>
      </c>
      <c r="E87" s="77"/>
      <c r="F87" s="77"/>
      <c r="L87" s="55"/>
      <c r="M87" s="55"/>
    </row>
    <row r="88" s="56" customFormat="1" ht="22" customHeight="1" spans="1:13">
      <c r="A88" s="64">
        <v>2010901</v>
      </c>
      <c r="B88" s="82" t="s">
        <v>294</v>
      </c>
      <c r="C88" s="68">
        <f t="shared" si="1"/>
        <v>0</v>
      </c>
      <c r="D88" s="79"/>
      <c r="E88" s="79"/>
      <c r="F88" s="79"/>
      <c r="L88" s="55"/>
      <c r="M88" s="55"/>
    </row>
    <row r="89" s="56" customFormat="1" ht="22" customHeight="1" spans="1:13">
      <c r="A89" s="64">
        <v>2010902</v>
      </c>
      <c r="B89" s="82" t="s">
        <v>295</v>
      </c>
      <c r="C89" s="68">
        <f t="shared" si="1"/>
        <v>0</v>
      </c>
      <c r="D89" s="79"/>
      <c r="E89" s="79"/>
      <c r="F89" s="79"/>
      <c r="L89" s="55"/>
      <c r="M89" s="55"/>
    </row>
    <row r="90" s="56" customFormat="1" ht="22" customHeight="1" spans="1:13">
      <c r="A90" s="64">
        <v>2010903</v>
      </c>
      <c r="B90" s="82" t="s">
        <v>296</v>
      </c>
      <c r="C90" s="68">
        <f t="shared" si="1"/>
        <v>0</v>
      </c>
      <c r="D90" s="79"/>
      <c r="E90" s="79"/>
      <c r="F90" s="79"/>
      <c r="L90" s="55"/>
      <c r="M90" s="55"/>
    </row>
    <row r="91" s="56" customFormat="1" ht="22" customHeight="1" spans="1:13">
      <c r="A91" s="64">
        <v>2010905</v>
      </c>
      <c r="B91" s="82" t="s">
        <v>344</v>
      </c>
      <c r="C91" s="68">
        <f t="shared" si="1"/>
        <v>0</v>
      </c>
      <c r="D91" s="79"/>
      <c r="E91" s="79"/>
      <c r="F91" s="79"/>
      <c r="L91" s="55"/>
      <c r="M91" s="55"/>
    </row>
    <row r="92" s="56" customFormat="1" ht="22" customHeight="1" spans="1:13">
      <c r="A92" s="64">
        <v>2010907</v>
      </c>
      <c r="B92" s="82" t="s">
        <v>345</v>
      </c>
      <c r="C92" s="68">
        <f t="shared" si="1"/>
        <v>0</v>
      </c>
      <c r="D92" s="79"/>
      <c r="E92" s="79"/>
      <c r="F92" s="79"/>
      <c r="L92" s="55"/>
      <c r="M92" s="55"/>
    </row>
    <row r="93" s="56" customFormat="1" ht="22" customHeight="1" spans="1:13">
      <c r="A93" s="64">
        <v>2010908</v>
      </c>
      <c r="B93" s="82" t="s">
        <v>333</v>
      </c>
      <c r="C93" s="68">
        <f t="shared" si="1"/>
        <v>0</v>
      </c>
      <c r="D93" s="79"/>
      <c r="E93" s="79"/>
      <c r="F93" s="79"/>
      <c r="L93" s="55"/>
      <c r="M93" s="55"/>
    </row>
    <row r="94" s="56" customFormat="1" ht="22" customHeight="1" spans="1:13">
      <c r="A94" s="64">
        <v>2010909</v>
      </c>
      <c r="B94" s="82" t="s">
        <v>346</v>
      </c>
      <c r="C94" s="68">
        <f t="shared" si="1"/>
        <v>0</v>
      </c>
      <c r="D94" s="79"/>
      <c r="E94" s="79"/>
      <c r="F94" s="79"/>
      <c r="L94" s="55"/>
      <c r="M94" s="55"/>
    </row>
    <row r="95" s="56" customFormat="1" ht="22" customHeight="1" spans="1:13">
      <c r="A95" s="64">
        <v>2010910</v>
      </c>
      <c r="B95" s="82" t="s">
        <v>347</v>
      </c>
      <c r="C95" s="68">
        <f t="shared" si="1"/>
        <v>0</v>
      </c>
      <c r="D95" s="79"/>
      <c r="E95" s="79"/>
      <c r="F95" s="79"/>
      <c r="L95" s="55"/>
      <c r="M95" s="55"/>
    </row>
    <row r="96" s="56" customFormat="1" ht="22" customHeight="1" spans="1:13">
      <c r="A96" s="64">
        <v>2010911</v>
      </c>
      <c r="B96" s="82" t="s">
        <v>348</v>
      </c>
      <c r="C96" s="68">
        <f t="shared" si="1"/>
        <v>0</v>
      </c>
      <c r="D96" s="79"/>
      <c r="E96" s="79"/>
      <c r="F96" s="79"/>
      <c r="L96" s="55"/>
      <c r="M96" s="55"/>
    </row>
    <row r="97" s="56" customFormat="1" ht="22" customHeight="1" spans="1:13">
      <c r="A97" s="64">
        <v>2010912</v>
      </c>
      <c r="B97" s="82" t="s">
        <v>349</v>
      </c>
      <c r="C97" s="68">
        <f t="shared" si="1"/>
        <v>0</v>
      </c>
      <c r="D97" s="80"/>
      <c r="E97" s="80"/>
      <c r="F97" s="80"/>
      <c r="L97" s="55"/>
      <c r="M97" s="55"/>
    </row>
    <row r="98" s="56" customFormat="1" ht="22" customHeight="1" spans="1:13">
      <c r="A98" s="64">
        <v>2010950</v>
      </c>
      <c r="B98" s="82" t="s">
        <v>307</v>
      </c>
      <c r="C98" s="68">
        <f t="shared" si="1"/>
        <v>0</v>
      </c>
      <c r="D98" s="79"/>
      <c r="E98" s="79"/>
      <c r="F98" s="79"/>
      <c r="L98" s="55"/>
      <c r="M98" s="55"/>
    </row>
    <row r="99" s="56" customFormat="1" ht="22" customHeight="1" spans="1:13">
      <c r="A99" s="64">
        <v>2010999</v>
      </c>
      <c r="B99" s="82" t="s">
        <v>350</v>
      </c>
      <c r="C99" s="68">
        <f t="shared" si="1"/>
        <v>0</v>
      </c>
      <c r="D99" s="79"/>
      <c r="E99" s="79"/>
      <c r="F99" s="79"/>
      <c r="L99" s="55"/>
      <c r="M99" s="55"/>
    </row>
    <row r="100" ht="22" customHeight="1" spans="1:6">
      <c r="A100" s="64">
        <v>20111</v>
      </c>
      <c r="B100" s="81" t="s">
        <v>351</v>
      </c>
      <c r="C100" s="76">
        <f t="shared" si="1"/>
        <v>1417</v>
      </c>
      <c r="D100" s="77">
        <f>SUM(D101:D108)</f>
        <v>1417</v>
      </c>
      <c r="E100" s="77"/>
      <c r="F100" s="77"/>
    </row>
    <row r="101" ht="22" customHeight="1" spans="1:6">
      <c r="A101" s="64">
        <v>2011101</v>
      </c>
      <c r="B101" s="78" t="s">
        <v>294</v>
      </c>
      <c r="C101" s="68">
        <f t="shared" si="1"/>
        <v>1149</v>
      </c>
      <c r="D101" s="79">
        <v>1149</v>
      </c>
      <c r="E101" s="79"/>
      <c r="F101" s="79"/>
    </row>
    <row r="102" s="56" customFormat="1" ht="22" customHeight="1" spans="1:13">
      <c r="A102" s="64">
        <v>2011102</v>
      </c>
      <c r="B102" s="78" t="s">
        <v>295</v>
      </c>
      <c r="C102" s="68">
        <f t="shared" si="1"/>
        <v>0</v>
      </c>
      <c r="D102" s="79"/>
      <c r="E102" s="79"/>
      <c r="F102" s="79"/>
      <c r="L102" s="55"/>
      <c r="M102" s="55"/>
    </row>
    <row r="103" s="56" customFormat="1" ht="22" customHeight="1" spans="1:13">
      <c r="A103" s="64">
        <v>2011103</v>
      </c>
      <c r="B103" s="78" t="s">
        <v>296</v>
      </c>
      <c r="C103" s="68">
        <f t="shared" si="1"/>
        <v>0</v>
      </c>
      <c r="D103" s="79"/>
      <c r="E103" s="79"/>
      <c r="F103" s="79"/>
      <c r="L103" s="55"/>
      <c r="M103" s="55"/>
    </row>
    <row r="104" ht="22" customHeight="1" spans="1:6">
      <c r="A104" s="64">
        <v>2011104</v>
      </c>
      <c r="B104" s="78" t="s">
        <v>352</v>
      </c>
      <c r="C104" s="68">
        <f t="shared" si="1"/>
        <v>124</v>
      </c>
      <c r="D104" s="79">
        <v>124</v>
      </c>
      <c r="E104" s="79"/>
      <c r="F104" s="79"/>
    </row>
    <row r="105" s="56" customFormat="1" ht="22" customHeight="1" spans="1:13">
      <c r="A105" s="64">
        <v>2011105</v>
      </c>
      <c r="B105" s="78" t="s">
        <v>353</v>
      </c>
      <c r="C105" s="68">
        <f t="shared" si="1"/>
        <v>0</v>
      </c>
      <c r="D105" s="79"/>
      <c r="E105" s="79"/>
      <c r="F105" s="79"/>
      <c r="L105" s="55"/>
      <c r="M105" s="55"/>
    </row>
    <row r="106" s="56" customFormat="1" ht="22" customHeight="1" spans="1:13">
      <c r="A106" s="64">
        <v>2011106</v>
      </c>
      <c r="B106" s="78" t="s">
        <v>354</v>
      </c>
      <c r="C106" s="68">
        <f t="shared" si="1"/>
        <v>0</v>
      </c>
      <c r="D106" s="79"/>
      <c r="E106" s="79"/>
      <c r="F106" s="79"/>
      <c r="L106" s="55"/>
      <c r="M106" s="55"/>
    </row>
    <row r="107" s="56" customFormat="1" ht="22" customHeight="1" spans="1:13">
      <c r="A107" s="64">
        <v>2011150</v>
      </c>
      <c r="B107" s="78" t="s">
        <v>307</v>
      </c>
      <c r="C107" s="68">
        <f t="shared" si="1"/>
        <v>0</v>
      </c>
      <c r="D107" s="79"/>
      <c r="E107" s="79"/>
      <c r="F107" s="79"/>
      <c r="L107" s="55"/>
      <c r="M107" s="55"/>
    </row>
    <row r="108" ht="22" customHeight="1" spans="1:6">
      <c r="A108" s="64">
        <v>2011199</v>
      </c>
      <c r="B108" s="78" t="s">
        <v>355</v>
      </c>
      <c r="C108" s="68">
        <f t="shared" si="1"/>
        <v>144</v>
      </c>
      <c r="D108" s="79">
        <v>144</v>
      </c>
      <c r="E108" s="79"/>
      <c r="F108" s="79"/>
    </row>
    <row r="109" ht="22" customHeight="1" spans="1:6">
      <c r="A109" s="64">
        <v>20113</v>
      </c>
      <c r="B109" s="81" t="s">
        <v>356</v>
      </c>
      <c r="C109" s="76">
        <f t="shared" si="1"/>
        <v>503</v>
      </c>
      <c r="D109" s="77">
        <f>SUM(D110:D119)</f>
        <v>503</v>
      </c>
      <c r="E109" s="77"/>
      <c r="F109" s="77"/>
    </row>
    <row r="110" s="56" customFormat="1" ht="22" customHeight="1" spans="1:13">
      <c r="A110" s="64">
        <v>2011301</v>
      </c>
      <c r="B110" s="82" t="s">
        <v>294</v>
      </c>
      <c r="C110" s="68">
        <f t="shared" si="1"/>
        <v>0</v>
      </c>
      <c r="D110" s="80"/>
      <c r="E110" s="80"/>
      <c r="F110" s="80"/>
      <c r="L110" s="55"/>
      <c r="M110" s="55"/>
    </row>
    <row r="111" s="56" customFormat="1" ht="22" customHeight="1" spans="1:13">
      <c r="A111" s="64">
        <v>2011302</v>
      </c>
      <c r="B111" s="82" t="s">
        <v>295</v>
      </c>
      <c r="C111" s="68">
        <f t="shared" si="1"/>
        <v>0</v>
      </c>
      <c r="D111" s="79"/>
      <c r="E111" s="79"/>
      <c r="F111" s="79"/>
      <c r="L111" s="55"/>
      <c r="M111" s="55"/>
    </row>
    <row r="112" s="56" customFormat="1" ht="22" customHeight="1" spans="1:13">
      <c r="A112" s="64">
        <v>2011303</v>
      </c>
      <c r="B112" s="82" t="s">
        <v>296</v>
      </c>
      <c r="C112" s="68">
        <f t="shared" si="1"/>
        <v>0</v>
      </c>
      <c r="D112" s="79"/>
      <c r="E112" s="79"/>
      <c r="F112" s="79"/>
      <c r="L112" s="55"/>
      <c r="M112" s="55"/>
    </row>
    <row r="113" s="56" customFormat="1" ht="22" customHeight="1" spans="1:13">
      <c r="A113" s="64">
        <v>2011304</v>
      </c>
      <c r="B113" s="82" t="s">
        <v>357</v>
      </c>
      <c r="C113" s="68">
        <f t="shared" si="1"/>
        <v>0</v>
      </c>
      <c r="D113" s="79"/>
      <c r="E113" s="79"/>
      <c r="F113" s="79"/>
      <c r="L113" s="55"/>
      <c r="M113" s="55"/>
    </row>
    <row r="114" s="56" customFormat="1" ht="22" customHeight="1" spans="1:13">
      <c r="A114" s="64">
        <v>2011305</v>
      </c>
      <c r="B114" s="82" t="s">
        <v>358</v>
      </c>
      <c r="C114" s="68">
        <f t="shared" si="1"/>
        <v>0</v>
      </c>
      <c r="D114" s="79"/>
      <c r="E114" s="79"/>
      <c r="F114" s="79"/>
      <c r="L114" s="55"/>
      <c r="M114" s="55"/>
    </row>
    <row r="115" s="56" customFormat="1" ht="22" customHeight="1" spans="1:13">
      <c r="A115" s="64">
        <v>2011306</v>
      </c>
      <c r="B115" s="82" t="s">
        <v>359</v>
      </c>
      <c r="C115" s="68">
        <f t="shared" si="1"/>
        <v>0</v>
      </c>
      <c r="D115" s="79"/>
      <c r="E115" s="79"/>
      <c r="F115" s="79"/>
      <c r="L115" s="55"/>
      <c r="M115" s="55"/>
    </row>
    <row r="116" ht="22" customHeight="1" spans="1:6">
      <c r="A116" s="64">
        <v>2011307</v>
      </c>
      <c r="B116" s="82" t="s">
        <v>360</v>
      </c>
      <c r="C116" s="68">
        <f t="shared" si="1"/>
        <v>0</v>
      </c>
      <c r="D116" s="79"/>
      <c r="E116" s="79"/>
      <c r="F116" s="79"/>
    </row>
    <row r="117" s="56" customFormat="1" ht="22" customHeight="1" spans="1:13">
      <c r="A117" s="64">
        <v>2011308</v>
      </c>
      <c r="B117" s="82" t="s">
        <v>361</v>
      </c>
      <c r="C117" s="68">
        <f t="shared" si="1"/>
        <v>271</v>
      </c>
      <c r="D117" s="79">
        <v>271</v>
      </c>
      <c r="E117" s="79"/>
      <c r="F117" s="79"/>
      <c r="L117" s="55"/>
      <c r="M117" s="55"/>
    </row>
    <row r="118" s="56" customFormat="1" ht="22" customHeight="1" spans="1:13">
      <c r="A118" s="64">
        <v>2011350</v>
      </c>
      <c r="B118" s="82" t="s">
        <v>307</v>
      </c>
      <c r="C118" s="68">
        <f t="shared" si="1"/>
        <v>0</v>
      </c>
      <c r="D118" s="79"/>
      <c r="E118" s="79"/>
      <c r="F118" s="79"/>
      <c r="L118" s="55"/>
      <c r="M118" s="55"/>
    </row>
    <row r="119" s="56" customFormat="1" ht="22" customHeight="1" spans="1:13">
      <c r="A119" s="64">
        <v>2011399</v>
      </c>
      <c r="B119" s="82" t="s">
        <v>362</v>
      </c>
      <c r="C119" s="68">
        <f t="shared" si="1"/>
        <v>232</v>
      </c>
      <c r="D119" s="79">
        <v>232</v>
      </c>
      <c r="E119" s="79"/>
      <c r="F119" s="79"/>
      <c r="L119" s="55"/>
      <c r="M119" s="55"/>
    </row>
    <row r="120" ht="22" customHeight="1" spans="1:6">
      <c r="A120" s="64">
        <v>20114</v>
      </c>
      <c r="B120" s="81" t="s">
        <v>363</v>
      </c>
      <c r="C120" s="76">
        <f t="shared" si="1"/>
        <v>5</v>
      </c>
      <c r="D120" s="77">
        <f>SUM(D121:D131)</f>
        <v>5</v>
      </c>
      <c r="E120" s="77"/>
      <c r="F120" s="77"/>
    </row>
    <row r="121" s="56" customFormat="1" ht="22" customHeight="1" spans="1:13">
      <c r="A121" s="64">
        <v>2011401</v>
      </c>
      <c r="B121" s="78" t="s">
        <v>294</v>
      </c>
      <c r="C121" s="68">
        <f t="shared" si="1"/>
        <v>0</v>
      </c>
      <c r="D121" s="79"/>
      <c r="E121" s="79"/>
      <c r="F121" s="79"/>
      <c r="L121" s="55"/>
      <c r="M121" s="55"/>
    </row>
    <row r="122" s="56" customFormat="1" ht="22" customHeight="1" spans="1:13">
      <c r="A122" s="64">
        <v>2011402</v>
      </c>
      <c r="B122" s="78" t="s">
        <v>295</v>
      </c>
      <c r="C122" s="68">
        <f t="shared" si="1"/>
        <v>0</v>
      </c>
      <c r="D122" s="79"/>
      <c r="E122" s="79"/>
      <c r="F122" s="79"/>
      <c r="L122" s="55"/>
      <c r="M122" s="55"/>
    </row>
    <row r="123" s="56" customFormat="1" ht="22" customHeight="1" spans="1:13">
      <c r="A123" s="64">
        <v>2011403</v>
      </c>
      <c r="B123" s="78" t="s">
        <v>296</v>
      </c>
      <c r="C123" s="68">
        <f t="shared" si="1"/>
        <v>0</v>
      </c>
      <c r="D123" s="80"/>
      <c r="E123" s="80"/>
      <c r="F123" s="80"/>
      <c r="L123" s="55"/>
      <c r="M123" s="55"/>
    </row>
    <row r="124" s="56" customFormat="1" ht="22" customHeight="1" spans="1:13">
      <c r="A124" s="64">
        <v>2011404</v>
      </c>
      <c r="B124" s="78" t="s">
        <v>364</v>
      </c>
      <c r="C124" s="68">
        <f t="shared" si="1"/>
        <v>0</v>
      </c>
      <c r="D124" s="79"/>
      <c r="E124" s="79"/>
      <c r="F124" s="79"/>
      <c r="L124" s="55"/>
      <c r="M124" s="55"/>
    </row>
    <row r="125" s="56" customFormat="1" ht="22" customHeight="1" spans="1:13">
      <c r="A125" s="64">
        <v>2011405</v>
      </c>
      <c r="B125" s="78" t="s">
        <v>365</v>
      </c>
      <c r="C125" s="68">
        <f t="shared" si="1"/>
        <v>0</v>
      </c>
      <c r="D125" s="79"/>
      <c r="E125" s="79"/>
      <c r="F125" s="79"/>
      <c r="L125" s="55"/>
      <c r="M125" s="55"/>
    </row>
    <row r="126" s="56" customFormat="1" ht="22" customHeight="1" spans="1:13">
      <c r="A126" s="64">
        <v>2011408</v>
      </c>
      <c r="B126" s="78" t="s">
        <v>366</v>
      </c>
      <c r="C126" s="68">
        <f t="shared" si="1"/>
        <v>0</v>
      </c>
      <c r="D126" s="79"/>
      <c r="E126" s="79"/>
      <c r="F126" s="79"/>
      <c r="L126" s="55"/>
      <c r="M126" s="55"/>
    </row>
    <row r="127" s="56" customFormat="1" ht="22" customHeight="1" spans="1:13">
      <c r="A127" s="64">
        <v>2011409</v>
      </c>
      <c r="B127" s="78" t="s">
        <v>367</v>
      </c>
      <c r="C127" s="68">
        <f t="shared" si="1"/>
        <v>0</v>
      </c>
      <c r="D127" s="79"/>
      <c r="E127" s="79"/>
      <c r="F127" s="79"/>
      <c r="L127" s="55"/>
      <c r="M127" s="55"/>
    </row>
    <row r="128" s="56" customFormat="1" ht="22" customHeight="1" spans="1:13">
      <c r="A128" s="64">
        <v>2011410</v>
      </c>
      <c r="B128" s="78" t="s">
        <v>368</v>
      </c>
      <c r="C128" s="68">
        <f t="shared" si="1"/>
        <v>0</v>
      </c>
      <c r="D128" s="79"/>
      <c r="E128" s="79"/>
      <c r="F128" s="79"/>
      <c r="L128" s="55"/>
      <c r="M128" s="55"/>
    </row>
    <row r="129" s="56" customFormat="1" ht="22" customHeight="1" spans="1:13">
      <c r="A129" s="64">
        <v>2011411</v>
      </c>
      <c r="B129" s="78" t="s">
        <v>369</v>
      </c>
      <c r="C129" s="68">
        <f t="shared" si="1"/>
        <v>0</v>
      </c>
      <c r="D129" s="79"/>
      <c r="E129" s="79"/>
      <c r="F129" s="79"/>
      <c r="L129" s="55"/>
      <c r="M129" s="55"/>
    </row>
    <row r="130" s="56" customFormat="1" ht="22" customHeight="1" spans="1:13">
      <c r="A130" s="64">
        <v>2011450</v>
      </c>
      <c r="B130" s="78" t="s">
        <v>307</v>
      </c>
      <c r="C130" s="68">
        <f t="shared" si="1"/>
        <v>0</v>
      </c>
      <c r="D130" s="79"/>
      <c r="E130" s="79"/>
      <c r="F130" s="79"/>
      <c r="L130" s="55"/>
      <c r="M130" s="55"/>
    </row>
    <row r="131" ht="22" customHeight="1" spans="1:6">
      <c r="A131" s="64">
        <v>2011499</v>
      </c>
      <c r="B131" s="78" t="s">
        <v>370</v>
      </c>
      <c r="C131" s="68">
        <f t="shared" si="1"/>
        <v>5</v>
      </c>
      <c r="D131" s="79">
        <v>5</v>
      </c>
      <c r="E131" s="79"/>
      <c r="F131" s="79"/>
    </row>
    <row r="132" ht="22" customHeight="1" spans="1:6">
      <c r="A132" s="64">
        <v>20123</v>
      </c>
      <c r="B132" s="81" t="s">
        <v>371</v>
      </c>
      <c r="C132" s="76">
        <f t="shared" si="1"/>
        <v>266</v>
      </c>
      <c r="D132" s="77">
        <f>SUM(D133:D138)</f>
        <v>266</v>
      </c>
      <c r="E132" s="77"/>
      <c r="F132" s="77"/>
    </row>
    <row r="133" ht="22" customHeight="1" spans="1:6">
      <c r="A133" s="64">
        <v>2012301</v>
      </c>
      <c r="B133" s="78" t="s">
        <v>294</v>
      </c>
      <c r="C133" s="68">
        <f t="shared" si="1"/>
        <v>68</v>
      </c>
      <c r="D133" s="79">
        <v>68</v>
      </c>
      <c r="E133" s="79"/>
      <c r="F133" s="79"/>
    </row>
    <row r="134" s="56" customFormat="1" ht="22" customHeight="1" spans="1:13">
      <c r="A134" s="64">
        <v>2012302</v>
      </c>
      <c r="B134" s="78" t="s">
        <v>295</v>
      </c>
      <c r="C134" s="68">
        <f t="shared" ref="C134:C197" si="2">SUM(D134:F134)</f>
        <v>0</v>
      </c>
      <c r="D134" s="79"/>
      <c r="E134" s="79"/>
      <c r="F134" s="79"/>
      <c r="L134" s="55"/>
      <c r="M134" s="55"/>
    </row>
    <row r="135" s="56" customFormat="1" ht="22" customHeight="1" spans="1:13">
      <c r="A135" s="64">
        <v>2012303</v>
      </c>
      <c r="B135" s="78" t="s">
        <v>296</v>
      </c>
      <c r="C135" s="68">
        <f t="shared" si="2"/>
        <v>0</v>
      </c>
      <c r="D135" s="79"/>
      <c r="E135" s="79"/>
      <c r="F135" s="79"/>
      <c r="L135" s="55"/>
      <c r="M135" s="55"/>
    </row>
    <row r="136" ht="22" customHeight="1" spans="1:6">
      <c r="A136" s="64">
        <v>2012304</v>
      </c>
      <c r="B136" s="78" t="s">
        <v>372</v>
      </c>
      <c r="C136" s="68">
        <f t="shared" si="2"/>
        <v>43</v>
      </c>
      <c r="D136" s="80">
        <v>43</v>
      </c>
      <c r="E136" s="80"/>
      <c r="F136" s="80"/>
    </row>
    <row r="137" s="56" customFormat="1" ht="22" customHeight="1" spans="1:13">
      <c r="A137" s="64">
        <v>2012350</v>
      </c>
      <c r="B137" s="78" t="s">
        <v>307</v>
      </c>
      <c r="C137" s="68">
        <f t="shared" si="2"/>
        <v>0</v>
      </c>
      <c r="D137" s="79"/>
      <c r="E137" s="79"/>
      <c r="F137" s="79"/>
      <c r="L137" s="55"/>
      <c r="M137" s="55"/>
    </row>
    <row r="138" ht="22" customHeight="1" spans="1:6">
      <c r="A138" s="64">
        <v>2012399</v>
      </c>
      <c r="B138" s="78" t="s">
        <v>373</v>
      </c>
      <c r="C138" s="68">
        <f t="shared" si="2"/>
        <v>155</v>
      </c>
      <c r="D138" s="79">
        <v>155</v>
      </c>
      <c r="E138" s="79"/>
      <c r="F138" s="79"/>
    </row>
    <row r="139" s="56" customFormat="1" ht="22" customHeight="1" spans="1:13">
      <c r="A139" s="64">
        <v>20125</v>
      </c>
      <c r="B139" s="81" t="s">
        <v>374</v>
      </c>
      <c r="C139" s="76">
        <f t="shared" si="2"/>
        <v>0</v>
      </c>
      <c r="D139" s="77">
        <f>SUM(D140:D146)</f>
        <v>0</v>
      </c>
      <c r="E139" s="77"/>
      <c r="F139" s="77"/>
      <c r="L139" s="55"/>
      <c r="M139" s="55"/>
    </row>
    <row r="140" s="56" customFormat="1" ht="22" customHeight="1" spans="1:13">
      <c r="A140" s="64">
        <v>2012501</v>
      </c>
      <c r="B140" s="78" t="s">
        <v>294</v>
      </c>
      <c r="C140" s="68">
        <f t="shared" si="2"/>
        <v>0</v>
      </c>
      <c r="D140" s="79"/>
      <c r="E140" s="79"/>
      <c r="F140" s="79"/>
      <c r="L140" s="55"/>
      <c r="M140" s="55"/>
    </row>
    <row r="141" s="56" customFormat="1" ht="22" customHeight="1" spans="1:13">
      <c r="A141" s="64">
        <v>2012502</v>
      </c>
      <c r="B141" s="78" t="s">
        <v>295</v>
      </c>
      <c r="C141" s="68">
        <f t="shared" si="2"/>
        <v>0</v>
      </c>
      <c r="D141" s="79"/>
      <c r="E141" s="79"/>
      <c r="F141" s="79"/>
      <c r="L141" s="55"/>
      <c r="M141" s="55"/>
    </row>
    <row r="142" s="56" customFormat="1" ht="22" customHeight="1" spans="1:13">
      <c r="A142" s="64">
        <v>2012503</v>
      </c>
      <c r="B142" s="78" t="s">
        <v>296</v>
      </c>
      <c r="C142" s="68">
        <f t="shared" si="2"/>
        <v>0</v>
      </c>
      <c r="D142" s="79"/>
      <c r="E142" s="79"/>
      <c r="F142" s="79"/>
      <c r="L142" s="55"/>
      <c r="M142" s="55"/>
    </row>
    <row r="143" s="56" customFormat="1" ht="22" customHeight="1" spans="1:13">
      <c r="A143" s="64">
        <v>2012504</v>
      </c>
      <c r="B143" s="78" t="s">
        <v>375</v>
      </c>
      <c r="C143" s="68">
        <f t="shared" si="2"/>
        <v>0</v>
      </c>
      <c r="D143" s="79"/>
      <c r="E143" s="79"/>
      <c r="F143" s="79"/>
      <c r="L143" s="55"/>
      <c r="M143" s="55"/>
    </row>
    <row r="144" s="56" customFormat="1" ht="22" customHeight="1" spans="1:13">
      <c r="A144" s="64">
        <v>2012505</v>
      </c>
      <c r="B144" s="78" t="s">
        <v>376</v>
      </c>
      <c r="C144" s="68">
        <f t="shared" si="2"/>
        <v>0</v>
      </c>
      <c r="D144" s="79"/>
      <c r="E144" s="79"/>
      <c r="F144" s="79"/>
      <c r="L144" s="55"/>
      <c r="M144" s="55"/>
    </row>
    <row r="145" s="56" customFormat="1" ht="22" customHeight="1" spans="1:13">
      <c r="A145" s="64">
        <v>2012550</v>
      </c>
      <c r="B145" s="78" t="s">
        <v>307</v>
      </c>
      <c r="C145" s="68">
        <f t="shared" si="2"/>
        <v>0</v>
      </c>
      <c r="D145" s="79"/>
      <c r="E145" s="79"/>
      <c r="F145" s="79"/>
      <c r="L145" s="55"/>
      <c r="M145" s="55"/>
    </row>
    <row r="146" s="56" customFormat="1" ht="22" customHeight="1" spans="1:13">
      <c r="A146" s="64">
        <v>2012599</v>
      </c>
      <c r="B146" s="78" t="s">
        <v>377</v>
      </c>
      <c r="C146" s="68">
        <f t="shared" si="2"/>
        <v>0</v>
      </c>
      <c r="D146" s="79"/>
      <c r="E146" s="79"/>
      <c r="F146" s="79"/>
      <c r="L146" s="55"/>
      <c r="M146" s="55"/>
    </row>
    <row r="147" ht="22" customHeight="1" spans="1:6">
      <c r="A147" s="64">
        <v>20126</v>
      </c>
      <c r="B147" s="81" t="s">
        <v>378</v>
      </c>
      <c r="C147" s="76">
        <f t="shared" si="2"/>
        <v>243</v>
      </c>
      <c r="D147" s="77">
        <f>SUM(D148:D152)</f>
        <v>243</v>
      </c>
      <c r="E147" s="77"/>
      <c r="F147" s="77"/>
    </row>
    <row r="148" ht="22" customHeight="1" spans="1:6">
      <c r="A148" s="64">
        <v>2012601</v>
      </c>
      <c r="B148" s="78" t="s">
        <v>294</v>
      </c>
      <c r="C148" s="68">
        <f t="shared" si="2"/>
        <v>203</v>
      </c>
      <c r="D148" s="79">
        <v>203</v>
      </c>
      <c r="E148" s="79"/>
      <c r="F148" s="79"/>
    </row>
    <row r="149" s="56" customFormat="1" ht="22" customHeight="1" spans="1:13">
      <c r="A149" s="64">
        <v>2012602</v>
      </c>
      <c r="B149" s="78" t="s">
        <v>295</v>
      </c>
      <c r="C149" s="68">
        <f t="shared" si="2"/>
        <v>0</v>
      </c>
      <c r="D149" s="80"/>
      <c r="E149" s="80"/>
      <c r="F149" s="80"/>
      <c r="L149" s="55"/>
      <c r="M149" s="55"/>
    </row>
    <row r="150" s="56" customFormat="1" ht="22" customHeight="1" spans="1:13">
      <c r="A150" s="64">
        <v>2012603</v>
      </c>
      <c r="B150" s="78" t="s">
        <v>296</v>
      </c>
      <c r="C150" s="68">
        <f t="shared" si="2"/>
        <v>0</v>
      </c>
      <c r="D150" s="79"/>
      <c r="E150" s="79"/>
      <c r="F150" s="79"/>
      <c r="L150" s="55"/>
      <c r="M150" s="55"/>
    </row>
    <row r="151" s="56" customFormat="1" ht="22" customHeight="1" spans="1:13">
      <c r="A151" s="64">
        <v>2012604</v>
      </c>
      <c r="B151" s="78" t="s">
        <v>379</v>
      </c>
      <c r="C151" s="68">
        <f t="shared" si="2"/>
        <v>0</v>
      </c>
      <c r="D151" s="79"/>
      <c r="E151" s="79"/>
      <c r="F151" s="79"/>
      <c r="L151" s="55"/>
      <c r="M151" s="55"/>
    </row>
    <row r="152" ht="22" customHeight="1" spans="1:6">
      <c r="A152" s="64">
        <v>2012699</v>
      </c>
      <c r="B152" s="78" t="s">
        <v>380</v>
      </c>
      <c r="C152" s="68">
        <f t="shared" si="2"/>
        <v>40</v>
      </c>
      <c r="D152" s="79">
        <v>40</v>
      </c>
      <c r="E152" s="79"/>
      <c r="F152" s="79"/>
    </row>
    <row r="153" ht="22" customHeight="1" spans="1:6">
      <c r="A153" s="64">
        <v>20128</v>
      </c>
      <c r="B153" s="81" t="s">
        <v>381</v>
      </c>
      <c r="C153" s="76">
        <f t="shared" si="2"/>
        <v>144</v>
      </c>
      <c r="D153" s="77">
        <f>SUM(D154:D159)</f>
        <v>144</v>
      </c>
      <c r="E153" s="77"/>
      <c r="F153" s="77"/>
    </row>
    <row r="154" ht="22" customHeight="1" spans="1:6">
      <c r="A154" s="64">
        <v>2012801</v>
      </c>
      <c r="B154" s="78" t="s">
        <v>294</v>
      </c>
      <c r="C154" s="68">
        <f t="shared" si="2"/>
        <v>106</v>
      </c>
      <c r="D154" s="79">
        <v>106</v>
      </c>
      <c r="E154" s="79"/>
      <c r="F154" s="79"/>
    </row>
    <row r="155" s="56" customFormat="1" ht="22" customHeight="1" spans="1:13">
      <c r="A155" s="64">
        <v>2012802</v>
      </c>
      <c r="B155" s="78" t="s">
        <v>295</v>
      </c>
      <c r="C155" s="68">
        <f t="shared" si="2"/>
        <v>0</v>
      </c>
      <c r="D155" s="79"/>
      <c r="E155" s="79"/>
      <c r="F155" s="79"/>
      <c r="L155" s="55"/>
      <c r="M155" s="55"/>
    </row>
    <row r="156" s="56" customFormat="1" ht="22" customHeight="1" spans="1:13">
      <c r="A156" s="64">
        <v>2012803</v>
      </c>
      <c r="B156" s="78" t="s">
        <v>296</v>
      </c>
      <c r="C156" s="68">
        <f t="shared" si="2"/>
        <v>0</v>
      </c>
      <c r="D156" s="79"/>
      <c r="E156" s="79"/>
      <c r="F156" s="79"/>
      <c r="L156" s="55"/>
      <c r="M156" s="55"/>
    </row>
    <row r="157" s="56" customFormat="1" ht="22" customHeight="1" spans="1:13">
      <c r="A157" s="64">
        <v>2012804</v>
      </c>
      <c r="B157" s="78" t="s">
        <v>306</v>
      </c>
      <c r="C157" s="68">
        <f t="shared" si="2"/>
        <v>0</v>
      </c>
      <c r="D157" s="79"/>
      <c r="E157" s="79"/>
      <c r="F157" s="79"/>
      <c r="L157" s="55"/>
      <c r="M157" s="55"/>
    </row>
    <row r="158" s="56" customFormat="1" ht="22" customHeight="1" spans="1:13">
      <c r="A158" s="64">
        <v>2012850</v>
      </c>
      <c r="B158" s="78" t="s">
        <v>307</v>
      </c>
      <c r="C158" s="68">
        <f t="shared" si="2"/>
        <v>0</v>
      </c>
      <c r="D158" s="79"/>
      <c r="E158" s="79"/>
      <c r="F158" s="79"/>
      <c r="L158" s="55"/>
      <c r="M158" s="55"/>
    </row>
    <row r="159" ht="22" customHeight="1" spans="1:6">
      <c r="A159" s="64">
        <v>2012899</v>
      </c>
      <c r="B159" s="78" t="s">
        <v>382</v>
      </c>
      <c r="C159" s="68">
        <f t="shared" si="2"/>
        <v>38</v>
      </c>
      <c r="D159" s="79">
        <v>38</v>
      </c>
      <c r="E159" s="79"/>
      <c r="F159" s="79"/>
    </row>
    <row r="160" ht="22" customHeight="1" spans="1:6">
      <c r="A160" s="64">
        <v>20129</v>
      </c>
      <c r="B160" s="81" t="s">
        <v>383</v>
      </c>
      <c r="C160" s="76">
        <f t="shared" si="2"/>
        <v>919</v>
      </c>
      <c r="D160" s="77">
        <f>SUM(D161:D166)</f>
        <v>919</v>
      </c>
      <c r="E160" s="77"/>
      <c r="F160" s="77"/>
    </row>
    <row r="161" ht="22" customHeight="1" spans="1:6">
      <c r="A161" s="64">
        <v>2012901</v>
      </c>
      <c r="B161" s="78" t="s">
        <v>294</v>
      </c>
      <c r="C161" s="68">
        <f t="shared" si="2"/>
        <v>346</v>
      </c>
      <c r="D161" s="79">
        <v>346</v>
      </c>
      <c r="E161" s="79"/>
      <c r="F161" s="79"/>
    </row>
    <row r="162" ht="22" customHeight="1" spans="1:6">
      <c r="A162" s="64">
        <v>2012902</v>
      </c>
      <c r="B162" s="78" t="s">
        <v>295</v>
      </c>
      <c r="C162" s="68">
        <f t="shared" si="2"/>
        <v>20</v>
      </c>
      <c r="D162" s="80">
        <v>20</v>
      </c>
      <c r="E162" s="80"/>
      <c r="F162" s="80"/>
    </row>
    <row r="163" s="56" customFormat="1" ht="22" customHeight="1" spans="1:13">
      <c r="A163" s="64">
        <v>2012903</v>
      </c>
      <c r="B163" s="78" t="s">
        <v>296</v>
      </c>
      <c r="C163" s="68">
        <f t="shared" si="2"/>
        <v>0</v>
      </c>
      <c r="D163" s="79"/>
      <c r="E163" s="79"/>
      <c r="F163" s="79"/>
      <c r="L163" s="55"/>
      <c r="M163" s="55"/>
    </row>
    <row r="164" ht="22" customHeight="1" spans="1:6">
      <c r="A164" s="64">
        <v>2012906</v>
      </c>
      <c r="B164" s="78" t="s">
        <v>384</v>
      </c>
      <c r="C164" s="68">
        <f t="shared" si="2"/>
        <v>4</v>
      </c>
      <c r="D164" s="79">
        <v>4</v>
      </c>
      <c r="E164" s="79"/>
      <c r="F164" s="79"/>
    </row>
    <row r="165" s="56" customFormat="1" ht="22" customHeight="1" spans="1:13">
      <c r="A165" s="64">
        <v>2012950</v>
      </c>
      <c r="B165" s="78" t="s">
        <v>307</v>
      </c>
      <c r="C165" s="68">
        <f t="shared" si="2"/>
        <v>0</v>
      </c>
      <c r="D165" s="79"/>
      <c r="E165" s="79"/>
      <c r="F165" s="79"/>
      <c r="L165" s="55"/>
      <c r="M165" s="55"/>
    </row>
    <row r="166" ht="22" customHeight="1" spans="1:6">
      <c r="A166" s="64">
        <v>2012999</v>
      </c>
      <c r="B166" s="78" t="s">
        <v>385</v>
      </c>
      <c r="C166" s="68">
        <f t="shared" si="2"/>
        <v>549</v>
      </c>
      <c r="D166" s="79">
        <v>549</v>
      </c>
      <c r="E166" s="79"/>
      <c r="F166" s="79"/>
    </row>
    <row r="167" ht="22" customHeight="1" spans="1:6">
      <c r="A167" s="64">
        <v>20131</v>
      </c>
      <c r="B167" s="81" t="s">
        <v>386</v>
      </c>
      <c r="C167" s="76">
        <f t="shared" si="2"/>
        <v>1152</v>
      </c>
      <c r="D167" s="77">
        <f>SUM(D168:D173)</f>
        <v>1152</v>
      </c>
      <c r="E167" s="77"/>
      <c r="F167" s="77"/>
    </row>
    <row r="168" ht="22" customHeight="1" spans="1:6">
      <c r="A168" s="64">
        <v>2013101</v>
      </c>
      <c r="B168" s="78" t="s">
        <v>294</v>
      </c>
      <c r="C168" s="68">
        <f t="shared" si="2"/>
        <v>901</v>
      </c>
      <c r="D168" s="79">
        <v>901</v>
      </c>
      <c r="E168" s="79"/>
      <c r="F168" s="79"/>
    </row>
    <row r="169" s="56" customFormat="1" ht="22" customHeight="1" spans="1:13">
      <c r="A169" s="64">
        <v>2013102</v>
      </c>
      <c r="B169" s="78" t="s">
        <v>295</v>
      </c>
      <c r="C169" s="68">
        <f t="shared" si="2"/>
        <v>0</v>
      </c>
      <c r="D169" s="79"/>
      <c r="E169" s="79"/>
      <c r="F169" s="79"/>
      <c r="L169" s="55"/>
      <c r="M169" s="55"/>
    </row>
    <row r="170" s="56" customFormat="1" ht="22" customHeight="1" spans="1:13">
      <c r="A170" s="64">
        <v>2013103</v>
      </c>
      <c r="B170" s="78" t="s">
        <v>296</v>
      </c>
      <c r="C170" s="68">
        <f t="shared" si="2"/>
        <v>0</v>
      </c>
      <c r="D170" s="79"/>
      <c r="E170" s="79"/>
      <c r="F170" s="79"/>
      <c r="L170" s="55"/>
      <c r="M170" s="55"/>
    </row>
    <row r="171" s="56" customFormat="1" ht="22" customHeight="1" spans="1:13">
      <c r="A171" s="64">
        <v>2013105</v>
      </c>
      <c r="B171" s="78" t="s">
        <v>387</v>
      </c>
      <c r="C171" s="68">
        <f t="shared" si="2"/>
        <v>0</v>
      </c>
      <c r="D171" s="79"/>
      <c r="E171" s="79"/>
      <c r="F171" s="79"/>
      <c r="L171" s="55"/>
      <c r="M171" s="55"/>
    </row>
    <row r="172" ht="22" customHeight="1" spans="1:6">
      <c r="A172" s="64">
        <v>2013150</v>
      </c>
      <c r="B172" s="78" t="s">
        <v>307</v>
      </c>
      <c r="C172" s="68">
        <f t="shared" si="2"/>
        <v>0</v>
      </c>
      <c r="D172" s="79"/>
      <c r="E172" s="79"/>
      <c r="F172" s="79"/>
    </row>
    <row r="173" ht="22" customHeight="1" spans="1:6">
      <c r="A173" s="64">
        <v>2013199</v>
      </c>
      <c r="B173" s="78" t="s">
        <v>388</v>
      </c>
      <c r="C173" s="68">
        <f t="shared" si="2"/>
        <v>251</v>
      </c>
      <c r="D173" s="79">
        <v>251</v>
      </c>
      <c r="E173" s="79"/>
      <c r="F173" s="79"/>
    </row>
    <row r="174" ht="22" customHeight="1" spans="1:6">
      <c r="A174" s="64">
        <v>20132</v>
      </c>
      <c r="B174" s="81" t="s">
        <v>389</v>
      </c>
      <c r="C174" s="76">
        <f t="shared" si="2"/>
        <v>3155</v>
      </c>
      <c r="D174" s="77">
        <f>SUM(D175:D180)</f>
        <v>3155</v>
      </c>
      <c r="E174" s="77"/>
      <c r="F174" s="77"/>
    </row>
    <row r="175" ht="22" customHeight="1" spans="1:6">
      <c r="A175" s="64">
        <v>2013201</v>
      </c>
      <c r="B175" s="78" t="s">
        <v>294</v>
      </c>
      <c r="C175" s="68">
        <f t="shared" si="2"/>
        <v>637</v>
      </c>
      <c r="D175" s="80">
        <v>637</v>
      </c>
      <c r="E175" s="80"/>
      <c r="F175" s="80"/>
    </row>
    <row r="176" s="56" customFormat="1" ht="22" customHeight="1" spans="1:13">
      <c r="A176" s="64">
        <v>2013202</v>
      </c>
      <c r="B176" s="78" t="s">
        <v>295</v>
      </c>
      <c r="C176" s="68">
        <f t="shared" si="2"/>
        <v>0</v>
      </c>
      <c r="D176" s="79"/>
      <c r="E176" s="79"/>
      <c r="F176" s="79"/>
      <c r="L176" s="55"/>
      <c r="M176" s="55"/>
    </row>
    <row r="177" s="56" customFormat="1" ht="22" customHeight="1" spans="1:13">
      <c r="A177" s="64">
        <v>2013203</v>
      </c>
      <c r="B177" s="78" t="s">
        <v>296</v>
      </c>
      <c r="C177" s="68">
        <f t="shared" si="2"/>
        <v>0</v>
      </c>
      <c r="D177" s="79"/>
      <c r="E177" s="79"/>
      <c r="F177" s="79"/>
      <c r="L177" s="55"/>
      <c r="M177" s="55"/>
    </row>
    <row r="178" s="56" customFormat="1" ht="22" customHeight="1" spans="1:13">
      <c r="A178" s="64">
        <v>2013204</v>
      </c>
      <c r="B178" s="78" t="s">
        <v>390</v>
      </c>
      <c r="C178" s="68">
        <f t="shared" si="2"/>
        <v>0</v>
      </c>
      <c r="D178" s="79"/>
      <c r="E178" s="79"/>
      <c r="F178" s="79"/>
      <c r="L178" s="55"/>
      <c r="M178" s="55"/>
    </row>
    <row r="179" s="56" customFormat="1" ht="22" customHeight="1" spans="1:13">
      <c r="A179" s="64">
        <v>2013250</v>
      </c>
      <c r="B179" s="78" t="s">
        <v>307</v>
      </c>
      <c r="C179" s="68">
        <f t="shared" si="2"/>
        <v>0</v>
      </c>
      <c r="D179" s="79"/>
      <c r="E179" s="79"/>
      <c r="F179" s="79"/>
      <c r="L179" s="55"/>
      <c r="M179" s="55"/>
    </row>
    <row r="180" ht="22" customHeight="1" spans="1:6">
      <c r="A180" s="64">
        <v>2013299</v>
      </c>
      <c r="B180" s="78" t="s">
        <v>391</v>
      </c>
      <c r="C180" s="68">
        <f t="shared" si="2"/>
        <v>2518</v>
      </c>
      <c r="D180" s="79">
        <v>2518</v>
      </c>
      <c r="E180" s="79"/>
      <c r="F180" s="79"/>
    </row>
    <row r="181" ht="22" customHeight="1" spans="1:6">
      <c r="A181" s="64">
        <v>20133</v>
      </c>
      <c r="B181" s="81" t="s">
        <v>392</v>
      </c>
      <c r="C181" s="76">
        <f t="shared" si="2"/>
        <v>1719</v>
      </c>
      <c r="D181" s="77">
        <f>SUM(D182:D187)</f>
        <v>1719</v>
      </c>
      <c r="E181" s="77"/>
      <c r="F181" s="77"/>
    </row>
    <row r="182" ht="22" customHeight="1" spans="1:6">
      <c r="A182" s="64">
        <v>2013301</v>
      </c>
      <c r="B182" s="78" t="s">
        <v>294</v>
      </c>
      <c r="C182" s="68">
        <f t="shared" si="2"/>
        <v>261</v>
      </c>
      <c r="D182" s="79">
        <v>261</v>
      </c>
      <c r="E182" s="79"/>
      <c r="F182" s="79"/>
    </row>
    <row r="183" s="56" customFormat="1" ht="22" customHeight="1" spans="1:13">
      <c r="A183" s="64">
        <v>2013302</v>
      </c>
      <c r="B183" s="78" t="s">
        <v>295</v>
      </c>
      <c r="C183" s="68">
        <f t="shared" si="2"/>
        <v>0</v>
      </c>
      <c r="D183" s="79"/>
      <c r="E183" s="79"/>
      <c r="F183" s="79"/>
      <c r="L183" s="55"/>
      <c r="M183" s="55"/>
    </row>
    <row r="184" s="56" customFormat="1" ht="22" customHeight="1" spans="1:13">
      <c r="A184" s="64">
        <v>2013303</v>
      </c>
      <c r="B184" s="78" t="s">
        <v>296</v>
      </c>
      <c r="C184" s="68">
        <f t="shared" si="2"/>
        <v>0</v>
      </c>
      <c r="D184" s="79"/>
      <c r="E184" s="79"/>
      <c r="F184" s="79"/>
      <c r="L184" s="55"/>
      <c r="M184" s="55"/>
    </row>
    <row r="185" s="56" customFormat="1" ht="22" customHeight="1" spans="1:13">
      <c r="A185" s="64">
        <v>2013304</v>
      </c>
      <c r="B185" s="78" t="s">
        <v>393</v>
      </c>
      <c r="C185" s="68">
        <f t="shared" si="2"/>
        <v>0</v>
      </c>
      <c r="D185" s="79"/>
      <c r="E185" s="79"/>
      <c r="F185" s="79"/>
      <c r="L185" s="55"/>
      <c r="M185" s="55"/>
    </row>
    <row r="186" ht="22" customHeight="1" spans="1:6">
      <c r="A186" s="64">
        <v>2013350</v>
      </c>
      <c r="B186" s="78" t="s">
        <v>307</v>
      </c>
      <c r="C186" s="68">
        <f t="shared" si="2"/>
        <v>391</v>
      </c>
      <c r="D186" s="79">
        <v>391</v>
      </c>
      <c r="E186" s="79"/>
      <c r="F186" s="79"/>
    </row>
    <row r="187" ht="22" customHeight="1" spans="1:6">
      <c r="A187" s="64">
        <v>2013399</v>
      </c>
      <c r="B187" s="78" t="s">
        <v>394</v>
      </c>
      <c r="C187" s="68">
        <f t="shared" si="2"/>
        <v>1067</v>
      </c>
      <c r="D187" s="79">
        <v>1067</v>
      </c>
      <c r="E187" s="79"/>
      <c r="F187" s="79"/>
    </row>
    <row r="188" ht="22" customHeight="1" spans="1:6">
      <c r="A188" s="64">
        <v>20134</v>
      </c>
      <c r="B188" s="81" t="s">
        <v>395</v>
      </c>
      <c r="C188" s="76">
        <f t="shared" si="2"/>
        <v>300</v>
      </c>
      <c r="D188" s="84">
        <f>SUM(D189:D195)</f>
        <v>300</v>
      </c>
      <c r="E188" s="84"/>
      <c r="F188" s="84"/>
    </row>
    <row r="189" ht="22" customHeight="1" spans="1:6">
      <c r="A189" s="64">
        <v>2013401</v>
      </c>
      <c r="B189" s="78" t="s">
        <v>294</v>
      </c>
      <c r="C189" s="68">
        <f t="shared" si="2"/>
        <v>268</v>
      </c>
      <c r="D189" s="79">
        <v>268</v>
      </c>
      <c r="E189" s="79"/>
      <c r="F189" s="79"/>
    </row>
    <row r="190" s="56" customFormat="1" ht="22" customHeight="1" spans="1:13">
      <c r="A190" s="64">
        <v>2013402</v>
      </c>
      <c r="B190" s="78" t="s">
        <v>295</v>
      </c>
      <c r="C190" s="68">
        <f t="shared" si="2"/>
        <v>0</v>
      </c>
      <c r="D190" s="79"/>
      <c r="E190" s="79"/>
      <c r="F190" s="79"/>
      <c r="L190" s="55"/>
      <c r="M190" s="55"/>
    </row>
    <row r="191" s="56" customFormat="1" ht="22" customHeight="1" spans="1:13">
      <c r="A191" s="64">
        <v>2013403</v>
      </c>
      <c r="B191" s="78" t="s">
        <v>296</v>
      </c>
      <c r="C191" s="68">
        <f t="shared" si="2"/>
        <v>0</v>
      </c>
      <c r="D191" s="79"/>
      <c r="E191" s="79"/>
      <c r="F191" s="79"/>
      <c r="L191" s="55"/>
      <c r="M191" s="55"/>
    </row>
    <row r="192" s="56" customFormat="1" ht="22" customHeight="1" spans="1:13">
      <c r="A192" s="64">
        <v>2013404</v>
      </c>
      <c r="B192" s="78" t="s">
        <v>396</v>
      </c>
      <c r="C192" s="68">
        <f t="shared" si="2"/>
        <v>0</v>
      </c>
      <c r="D192" s="79"/>
      <c r="E192" s="79"/>
      <c r="F192" s="79"/>
      <c r="L192" s="55"/>
      <c r="M192" s="55"/>
    </row>
    <row r="193" ht="22" customHeight="1" spans="1:6">
      <c r="A193" s="64">
        <v>2013405</v>
      </c>
      <c r="B193" s="78" t="s">
        <v>397</v>
      </c>
      <c r="C193" s="68">
        <f t="shared" si="2"/>
        <v>13</v>
      </c>
      <c r="D193" s="79">
        <v>13</v>
      </c>
      <c r="E193" s="79"/>
      <c r="F193" s="79"/>
    </row>
    <row r="194" s="56" customFormat="1" ht="22" customHeight="1" spans="1:13">
      <c r="A194" s="64">
        <v>2013450</v>
      </c>
      <c r="B194" s="78" t="s">
        <v>307</v>
      </c>
      <c r="C194" s="68">
        <f t="shared" si="2"/>
        <v>0</v>
      </c>
      <c r="D194" s="79"/>
      <c r="E194" s="79"/>
      <c r="F194" s="79"/>
      <c r="L194" s="55"/>
      <c r="M194" s="55"/>
    </row>
    <row r="195" ht="22" customHeight="1" spans="1:6">
      <c r="A195" s="64">
        <v>2013499</v>
      </c>
      <c r="B195" s="78" t="s">
        <v>398</v>
      </c>
      <c r="C195" s="68">
        <f t="shared" si="2"/>
        <v>19</v>
      </c>
      <c r="D195" s="79">
        <v>19</v>
      </c>
      <c r="E195" s="79"/>
      <c r="F195" s="79"/>
    </row>
    <row r="196" s="56" customFormat="1" ht="22" customHeight="1" spans="1:13">
      <c r="A196" s="64">
        <v>20135</v>
      </c>
      <c r="B196" s="81" t="s">
        <v>399</v>
      </c>
      <c r="C196" s="76">
        <f t="shared" si="2"/>
        <v>0</v>
      </c>
      <c r="D196" s="77">
        <f>SUM(D197:D201)</f>
        <v>0</v>
      </c>
      <c r="E196" s="77"/>
      <c r="F196" s="77"/>
      <c r="L196" s="55"/>
      <c r="M196" s="55"/>
    </row>
    <row r="197" s="56" customFormat="1" ht="22" customHeight="1" spans="1:13">
      <c r="A197" s="64">
        <v>2013501</v>
      </c>
      <c r="B197" s="78" t="s">
        <v>294</v>
      </c>
      <c r="C197" s="68">
        <f t="shared" si="2"/>
        <v>0</v>
      </c>
      <c r="D197" s="79"/>
      <c r="E197" s="79"/>
      <c r="F197" s="79"/>
      <c r="L197" s="55"/>
      <c r="M197" s="55"/>
    </row>
    <row r="198" s="56" customFormat="1" ht="22" customHeight="1" spans="1:13">
      <c r="A198" s="64">
        <v>2013502</v>
      </c>
      <c r="B198" s="78" t="s">
        <v>295</v>
      </c>
      <c r="C198" s="68">
        <f t="shared" ref="C198:C261" si="3">SUM(D198:F198)</f>
        <v>0</v>
      </c>
      <c r="D198" s="79"/>
      <c r="E198" s="79"/>
      <c r="F198" s="79"/>
      <c r="L198" s="55"/>
      <c r="M198" s="55"/>
    </row>
    <row r="199" s="56" customFormat="1" ht="22" customHeight="1" spans="1:13">
      <c r="A199" s="64">
        <v>2013503</v>
      </c>
      <c r="B199" s="78" t="s">
        <v>296</v>
      </c>
      <c r="C199" s="68">
        <f t="shared" si="3"/>
        <v>0</v>
      </c>
      <c r="D199" s="79"/>
      <c r="E199" s="79"/>
      <c r="F199" s="79"/>
      <c r="L199" s="55"/>
      <c r="M199" s="55"/>
    </row>
    <row r="200" s="56" customFormat="1" ht="22" customHeight="1" spans="1:13">
      <c r="A200" s="64">
        <v>2013550</v>
      </c>
      <c r="B200" s="78" t="s">
        <v>307</v>
      </c>
      <c r="C200" s="68">
        <f t="shared" si="3"/>
        <v>0</v>
      </c>
      <c r="D200" s="79"/>
      <c r="E200" s="79"/>
      <c r="F200" s="79"/>
      <c r="L200" s="55"/>
      <c r="M200" s="55"/>
    </row>
    <row r="201" s="56" customFormat="1" ht="22" customHeight="1" spans="1:13">
      <c r="A201" s="64">
        <v>2013599</v>
      </c>
      <c r="B201" s="78" t="s">
        <v>400</v>
      </c>
      <c r="C201" s="68">
        <f t="shared" si="3"/>
        <v>0</v>
      </c>
      <c r="D201" s="80"/>
      <c r="E201" s="80"/>
      <c r="F201" s="80"/>
      <c r="L201" s="55"/>
      <c r="M201" s="55"/>
    </row>
    <row r="202" ht="22" customHeight="1" spans="1:6">
      <c r="A202" s="64">
        <v>20136</v>
      </c>
      <c r="B202" s="81" t="s">
        <v>401</v>
      </c>
      <c r="C202" s="76">
        <f t="shared" si="3"/>
        <v>1010</v>
      </c>
      <c r="D202" s="77">
        <f>SUM(D203:D207)</f>
        <v>1010</v>
      </c>
      <c r="E202" s="77"/>
      <c r="F202" s="77"/>
    </row>
    <row r="203" ht="22" customHeight="1" spans="1:6">
      <c r="A203" s="64">
        <v>2013601</v>
      </c>
      <c r="B203" s="78" t="s">
        <v>294</v>
      </c>
      <c r="C203" s="68">
        <f t="shared" si="3"/>
        <v>505</v>
      </c>
      <c r="D203" s="79">
        <v>505</v>
      </c>
      <c r="E203" s="79"/>
      <c r="F203" s="79"/>
    </row>
    <row r="204" s="56" customFormat="1" ht="22" customHeight="1" spans="1:13">
      <c r="A204" s="64">
        <v>2013602</v>
      </c>
      <c r="B204" s="78" t="s">
        <v>295</v>
      </c>
      <c r="C204" s="68">
        <f t="shared" si="3"/>
        <v>0</v>
      </c>
      <c r="D204" s="79"/>
      <c r="E204" s="79"/>
      <c r="F204" s="79"/>
      <c r="L204" s="55"/>
      <c r="M204" s="55"/>
    </row>
    <row r="205" s="56" customFormat="1" ht="22" customHeight="1" spans="1:13">
      <c r="A205" s="64">
        <v>2013603</v>
      </c>
      <c r="B205" s="78" t="s">
        <v>296</v>
      </c>
      <c r="C205" s="68">
        <f t="shared" si="3"/>
        <v>0</v>
      </c>
      <c r="D205" s="79"/>
      <c r="E205" s="79"/>
      <c r="F205" s="79"/>
      <c r="L205" s="55"/>
      <c r="M205" s="55"/>
    </row>
    <row r="206" s="56" customFormat="1" ht="22" customHeight="1" spans="1:13">
      <c r="A206" s="64">
        <v>2013650</v>
      </c>
      <c r="B206" s="78" t="s">
        <v>307</v>
      </c>
      <c r="C206" s="68">
        <f t="shared" si="3"/>
        <v>0</v>
      </c>
      <c r="D206" s="79"/>
      <c r="E206" s="79"/>
      <c r="F206" s="79"/>
      <c r="L206" s="55"/>
      <c r="M206" s="55"/>
    </row>
    <row r="207" ht="22" customHeight="1" spans="1:6">
      <c r="A207" s="64">
        <v>2013699</v>
      </c>
      <c r="B207" s="78" t="s">
        <v>402</v>
      </c>
      <c r="C207" s="68">
        <f t="shared" si="3"/>
        <v>505</v>
      </c>
      <c r="D207" s="79">
        <v>505</v>
      </c>
      <c r="E207" s="79"/>
      <c r="F207" s="79"/>
    </row>
    <row r="208" s="56" customFormat="1" ht="22" customHeight="1" spans="1:13">
      <c r="A208" s="64">
        <v>20137</v>
      </c>
      <c r="B208" s="81" t="s">
        <v>403</v>
      </c>
      <c r="C208" s="76">
        <f t="shared" si="3"/>
        <v>0</v>
      </c>
      <c r="D208" s="77">
        <f>SUM(D209:D214)</f>
        <v>0</v>
      </c>
      <c r="E208" s="77"/>
      <c r="F208" s="77"/>
      <c r="L208" s="55"/>
      <c r="M208" s="55"/>
    </row>
    <row r="209" s="56" customFormat="1" ht="22" customHeight="1" spans="1:13">
      <c r="A209" s="64">
        <v>2013701</v>
      </c>
      <c r="B209" s="78" t="s">
        <v>294</v>
      </c>
      <c r="C209" s="68">
        <f t="shared" si="3"/>
        <v>0</v>
      </c>
      <c r="D209" s="79"/>
      <c r="E209" s="79"/>
      <c r="F209" s="79"/>
      <c r="L209" s="55"/>
      <c r="M209" s="55"/>
    </row>
    <row r="210" s="56" customFormat="1" ht="22" customHeight="1" spans="1:13">
      <c r="A210" s="64">
        <v>2013702</v>
      </c>
      <c r="B210" s="78" t="s">
        <v>295</v>
      </c>
      <c r="C210" s="68">
        <f t="shared" si="3"/>
        <v>0</v>
      </c>
      <c r="D210" s="79"/>
      <c r="E210" s="79"/>
      <c r="F210" s="79"/>
      <c r="L210" s="55"/>
      <c r="M210" s="55"/>
    </row>
    <row r="211" s="56" customFormat="1" ht="22" customHeight="1" spans="1:13">
      <c r="A211" s="64">
        <v>2013703</v>
      </c>
      <c r="B211" s="78" t="s">
        <v>296</v>
      </c>
      <c r="C211" s="68">
        <f t="shared" si="3"/>
        <v>0</v>
      </c>
      <c r="D211" s="79"/>
      <c r="E211" s="79"/>
      <c r="F211" s="79"/>
      <c r="L211" s="55"/>
      <c r="M211" s="55"/>
    </row>
    <row r="212" s="56" customFormat="1" ht="22" customHeight="1" spans="1:13">
      <c r="A212" s="64">
        <v>2013704</v>
      </c>
      <c r="B212" s="78" t="s">
        <v>404</v>
      </c>
      <c r="C212" s="68">
        <f t="shared" si="3"/>
        <v>0</v>
      </c>
      <c r="D212" s="79"/>
      <c r="E212" s="79"/>
      <c r="F212" s="79"/>
      <c r="L212" s="55"/>
      <c r="M212" s="55"/>
    </row>
    <row r="213" s="56" customFormat="1" ht="22" customHeight="1" spans="1:13">
      <c r="A213" s="64">
        <v>2013750</v>
      </c>
      <c r="B213" s="78" t="s">
        <v>307</v>
      </c>
      <c r="C213" s="68">
        <f t="shared" si="3"/>
        <v>0</v>
      </c>
      <c r="D213" s="79"/>
      <c r="E213" s="79"/>
      <c r="F213" s="79"/>
      <c r="L213" s="55"/>
      <c r="M213" s="55"/>
    </row>
    <row r="214" s="56" customFormat="1" ht="22" customHeight="1" spans="1:13">
      <c r="A214" s="64">
        <v>2013799</v>
      </c>
      <c r="B214" s="78" t="s">
        <v>405</v>
      </c>
      <c r="C214" s="68">
        <f t="shared" si="3"/>
        <v>0</v>
      </c>
      <c r="D214" s="80"/>
      <c r="E214" s="80"/>
      <c r="F214" s="80"/>
      <c r="L214" s="55"/>
      <c r="M214" s="55"/>
    </row>
    <row r="215" ht="22" customHeight="1" spans="1:6">
      <c r="A215" s="64">
        <v>20138</v>
      </c>
      <c r="B215" s="81" t="s">
        <v>406</v>
      </c>
      <c r="C215" s="76">
        <f t="shared" si="3"/>
        <v>1529</v>
      </c>
      <c r="D215" s="77">
        <f>SUM(D216:D229)</f>
        <v>1529</v>
      </c>
      <c r="E215" s="77"/>
      <c r="F215" s="77"/>
    </row>
    <row r="216" ht="22" customHeight="1" spans="1:6">
      <c r="A216" s="64">
        <v>2013801</v>
      </c>
      <c r="B216" s="78" t="s">
        <v>294</v>
      </c>
      <c r="C216" s="68">
        <f t="shared" si="3"/>
        <v>1018</v>
      </c>
      <c r="D216" s="79">
        <v>1018</v>
      </c>
      <c r="E216" s="79"/>
      <c r="F216" s="79"/>
    </row>
    <row r="217" s="56" customFormat="1" ht="22" customHeight="1" spans="1:13">
      <c r="A217" s="64">
        <v>2013802</v>
      </c>
      <c r="B217" s="78" t="s">
        <v>295</v>
      </c>
      <c r="C217" s="68">
        <f t="shared" si="3"/>
        <v>0</v>
      </c>
      <c r="D217" s="79"/>
      <c r="E217" s="79"/>
      <c r="F217" s="79"/>
      <c r="L217" s="55"/>
      <c r="M217" s="55"/>
    </row>
    <row r="218" s="56" customFormat="1" ht="22" customHeight="1" spans="1:13">
      <c r="A218" s="64">
        <v>2013803</v>
      </c>
      <c r="B218" s="78" t="s">
        <v>296</v>
      </c>
      <c r="C218" s="68">
        <f t="shared" si="3"/>
        <v>0</v>
      </c>
      <c r="D218" s="79"/>
      <c r="E218" s="79"/>
      <c r="F218" s="79"/>
      <c r="L218" s="55"/>
      <c r="M218" s="55"/>
    </row>
    <row r="219" s="56" customFormat="1" ht="22" customHeight="1" spans="1:13">
      <c r="A219" s="64">
        <v>2013804</v>
      </c>
      <c r="B219" s="78" t="s">
        <v>407</v>
      </c>
      <c r="C219" s="68">
        <f t="shared" si="3"/>
        <v>0</v>
      </c>
      <c r="D219" s="79"/>
      <c r="E219" s="79"/>
      <c r="F219" s="79"/>
      <c r="L219" s="55"/>
      <c r="M219" s="55"/>
    </row>
    <row r="220" ht="22" customHeight="1" spans="1:6">
      <c r="A220" s="64">
        <v>2013805</v>
      </c>
      <c r="B220" s="78" t="s">
        <v>408</v>
      </c>
      <c r="C220" s="68">
        <f t="shared" si="3"/>
        <v>30</v>
      </c>
      <c r="D220" s="79">
        <v>30</v>
      </c>
      <c r="E220" s="79"/>
      <c r="F220" s="79"/>
    </row>
    <row r="221" ht="22" customHeight="1" spans="1:6">
      <c r="A221" s="64">
        <v>2013808</v>
      </c>
      <c r="B221" s="78" t="s">
        <v>333</v>
      </c>
      <c r="C221" s="68">
        <f t="shared" si="3"/>
        <v>31</v>
      </c>
      <c r="D221" s="79">
        <v>31</v>
      </c>
      <c r="E221" s="79"/>
      <c r="F221" s="79"/>
    </row>
    <row r="222" s="56" customFormat="1" ht="22" customHeight="1" spans="1:13">
      <c r="A222" s="64">
        <v>2013810</v>
      </c>
      <c r="B222" s="78" t="s">
        <v>409</v>
      </c>
      <c r="C222" s="68">
        <f t="shared" si="3"/>
        <v>2</v>
      </c>
      <c r="D222" s="79">
        <v>2</v>
      </c>
      <c r="E222" s="79"/>
      <c r="F222" s="79"/>
      <c r="L222" s="55"/>
      <c r="M222" s="55"/>
    </row>
    <row r="223" ht="22" customHeight="1" spans="1:6">
      <c r="A223" s="64">
        <v>2013812</v>
      </c>
      <c r="B223" s="78" t="s">
        <v>410</v>
      </c>
      <c r="C223" s="68">
        <f t="shared" si="3"/>
        <v>25</v>
      </c>
      <c r="D223" s="79">
        <v>25</v>
      </c>
      <c r="E223" s="79"/>
      <c r="F223" s="79"/>
    </row>
    <row r="224" s="56" customFormat="1" ht="22" customHeight="1" spans="1:13">
      <c r="A224" s="64">
        <v>2013813</v>
      </c>
      <c r="B224" s="78" t="s">
        <v>411</v>
      </c>
      <c r="C224" s="68">
        <f t="shared" si="3"/>
        <v>0</v>
      </c>
      <c r="D224" s="79"/>
      <c r="E224" s="79"/>
      <c r="F224" s="79"/>
      <c r="L224" s="55"/>
      <c r="M224" s="55"/>
    </row>
    <row r="225" s="56" customFormat="1" ht="22" customHeight="1" spans="1:13">
      <c r="A225" s="64">
        <v>2013814</v>
      </c>
      <c r="B225" s="78" t="s">
        <v>412</v>
      </c>
      <c r="C225" s="68">
        <f t="shared" si="3"/>
        <v>0</v>
      </c>
      <c r="D225" s="79"/>
      <c r="E225" s="79"/>
      <c r="F225" s="79"/>
      <c r="L225" s="55"/>
      <c r="M225" s="55"/>
    </row>
    <row r="226" s="56" customFormat="1" ht="22" customHeight="1" spans="1:13">
      <c r="A226" s="64">
        <v>2013815</v>
      </c>
      <c r="B226" s="78" t="s">
        <v>413</v>
      </c>
      <c r="C226" s="68">
        <f t="shared" si="3"/>
        <v>0</v>
      </c>
      <c r="D226" s="79"/>
      <c r="E226" s="79"/>
      <c r="F226" s="79"/>
      <c r="L226" s="55"/>
      <c r="M226" s="55"/>
    </row>
    <row r="227" ht="22" customHeight="1" spans="1:6">
      <c r="A227" s="64">
        <v>2013816</v>
      </c>
      <c r="B227" s="78" t="s">
        <v>414</v>
      </c>
      <c r="C227" s="68">
        <f t="shared" si="3"/>
        <v>20</v>
      </c>
      <c r="D227" s="80">
        <v>20</v>
      </c>
      <c r="E227" s="80"/>
      <c r="F227" s="80"/>
    </row>
    <row r="228" ht="22" customHeight="1" spans="1:6">
      <c r="A228" s="64">
        <v>2013850</v>
      </c>
      <c r="B228" s="78" t="s">
        <v>307</v>
      </c>
      <c r="C228" s="68">
        <f t="shared" si="3"/>
        <v>49</v>
      </c>
      <c r="D228" s="79">
        <v>49</v>
      </c>
      <c r="E228" s="79"/>
      <c r="F228" s="79"/>
    </row>
    <row r="229" ht="22" customHeight="1" spans="1:6">
      <c r="A229" s="64">
        <v>2013899</v>
      </c>
      <c r="B229" s="78" t="s">
        <v>415</v>
      </c>
      <c r="C229" s="68">
        <f t="shared" si="3"/>
        <v>354</v>
      </c>
      <c r="D229" s="79">
        <v>354</v>
      </c>
      <c r="E229" s="79"/>
      <c r="F229" s="79"/>
    </row>
    <row r="230" customFormat="1" ht="22" customHeight="1" spans="1:13">
      <c r="A230" s="64">
        <v>20139</v>
      </c>
      <c r="B230" s="81" t="s">
        <v>416</v>
      </c>
      <c r="C230" s="76">
        <f t="shared" si="3"/>
        <v>0</v>
      </c>
      <c r="D230" s="77">
        <f>SUM(D231:D232)</f>
        <v>0</v>
      </c>
      <c r="E230" s="77"/>
      <c r="F230" s="77"/>
      <c r="L230" s="55"/>
      <c r="M230" s="55"/>
    </row>
    <row r="231" customFormat="1" ht="22" customHeight="1" spans="1:13">
      <c r="A231" s="64">
        <v>2013901</v>
      </c>
      <c r="B231" s="78" t="s">
        <v>294</v>
      </c>
      <c r="C231" s="68">
        <f t="shared" si="3"/>
        <v>0</v>
      </c>
      <c r="D231" s="79"/>
      <c r="E231" s="79"/>
      <c r="F231" s="79"/>
      <c r="L231" s="55"/>
      <c r="M231" s="55"/>
    </row>
    <row r="232" customFormat="1" ht="22" customHeight="1" spans="1:13">
      <c r="A232" s="64">
        <v>2013902</v>
      </c>
      <c r="B232" s="78" t="s">
        <v>295</v>
      </c>
      <c r="C232" s="68">
        <f t="shared" si="3"/>
        <v>0</v>
      </c>
      <c r="D232" s="79"/>
      <c r="E232" s="79"/>
      <c r="F232" s="79"/>
      <c r="L232" s="55"/>
      <c r="M232" s="55"/>
    </row>
    <row r="233" customFormat="1" ht="22" customHeight="1" spans="1:13">
      <c r="A233" s="64">
        <v>2013903</v>
      </c>
      <c r="B233" s="78" t="s">
        <v>417</v>
      </c>
      <c r="C233" s="68">
        <f t="shared" si="3"/>
        <v>0</v>
      </c>
      <c r="D233" s="79"/>
      <c r="E233" s="79"/>
      <c r="F233" s="79"/>
      <c r="L233" s="55"/>
      <c r="M233" s="55"/>
    </row>
    <row r="234" customFormat="1" ht="22" customHeight="1" spans="1:13">
      <c r="A234" s="64">
        <v>2013904</v>
      </c>
      <c r="B234" s="78" t="s">
        <v>387</v>
      </c>
      <c r="C234" s="68">
        <f t="shared" si="3"/>
        <v>0</v>
      </c>
      <c r="D234" s="79"/>
      <c r="E234" s="79"/>
      <c r="F234" s="79"/>
      <c r="L234" s="55"/>
      <c r="M234" s="55"/>
    </row>
    <row r="235" customFormat="1" ht="22" customHeight="1" spans="1:13">
      <c r="A235" s="64">
        <v>2013950</v>
      </c>
      <c r="B235" s="78" t="s">
        <v>307</v>
      </c>
      <c r="C235" s="68">
        <f t="shared" si="3"/>
        <v>0</v>
      </c>
      <c r="D235" s="79"/>
      <c r="E235" s="79"/>
      <c r="F235" s="79"/>
      <c r="L235" s="55"/>
      <c r="M235" s="55"/>
    </row>
    <row r="236" customFormat="1" ht="22" customHeight="1" spans="1:13">
      <c r="A236" s="64">
        <v>2013999</v>
      </c>
      <c r="B236" s="78" t="s">
        <v>418</v>
      </c>
      <c r="C236" s="68">
        <f t="shared" si="3"/>
        <v>0</v>
      </c>
      <c r="D236" s="79"/>
      <c r="E236" s="79"/>
      <c r="F236" s="79"/>
      <c r="L236" s="55"/>
      <c r="M236" s="55"/>
    </row>
    <row r="237" customFormat="1" ht="22" customHeight="1" spans="1:13">
      <c r="A237" s="64">
        <v>20140</v>
      </c>
      <c r="B237" s="81" t="s">
        <v>419</v>
      </c>
      <c r="C237" s="76">
        <f t="shared" si="3"/>
        <v>65</v>
      </c>
      <c r="D237" s="77">
        <f>SUM(D238:D242)</f>
        <v>65</v>
      </c>
      <c r="E237" s="77"/>
      <c r="F237" s="77"/>
      <c r="L237" s="55"/>
      <c r="M237" s="55"/>
    </row>
    <row r="238" customFormat="1" ht="22" customHeight="1" spans="1:13">
      <c r="A238" s="64">
        <v>2014001</v>
      </c>
      <c r="B238" s="78" t="s">
        <v>294</v>
      </c>
      <c r="C238" s="68">
        <f t="shared" si="3"/>
        <v>0</v>
      </c>
      <c r="D238" s="79"/>
      <c r="E238" s="79"/>
      <c r="F238" s="79"/>
      <c r="L238" s="55"/>
      <c r="M238" s="55"/>
    </row>
    <row r="239" customFormat="1" ht="22" customHeight="1" spans="1:13">
      <c r="A239" s="64">
        <v>2014002</v>
      </c>
      <c r="B239" s="78" t="s">
        <v>295</v>
      </c>
      <c r="C239" s="68">
        <f t="shared" si="3"/>
        <v>0</v>
      </c>
      <c r="D239" s="79"/>
      <c r="E239" s="79"/>
      <c r="F239" s="79"/>
      <c r="L239" s="55"/>
      <c r="M239" s="55"/>
    </row>
    <row r="240" customFormat="1" ht="22" customHeight="1" spans="1:13">
      <c r="A240" s="64">
        <v>2014003</v>
      </c>
      <c r="B240" s="78" t="s">
        <v>417</v>
      </c>
      <c r="C240" s="68">
        <f t="shared" si="3"/>
        <v>55</v>
      </c>
      <c r="D240" s="79">
        <v>55</v>
      </c>
      <c r="E240" s="79"/>
      <c r="F240" s="79"/>
      <c r="L240" s="55"/>
      <c r="M240" s="55"/>
    </row>
    <row r="241" customFormat="1" ht="22" customHeight="1" spans="1:13">
      <c r="A241" s="64">
        <v>2014004</v>
      </c>
      <c r="B241" s="78" t="s">
        <v>420</v>
      </c>
      <c r="C241" s="68">
        <f t="shared" si="3"/>
        <v>0</v>
      </c>
      <c r="D241" s="79"/>
      <c r="E241" s="79"/>
      <c r="F241" s="79"/>
      <c r="L241" s="55"/>
      <c r="M241" s="55"/>
    </row>
    <row r="242" customFormat="1" ht="22" customHeight="1" spans="1:13">
      <c r="A242" s="64">
        <v>2014099</v>
      </c>
      <c r="B242" s="78" t="s">
        <v>421</v>
      </c>
      <c r="C242" s="68">
        <f t="shared" si="3"/>
        <v>10</v>
      </c>
      <c r="D242" s="79">
        <v>10</v>
      </c>
      <c r="E242" s="79"/>
      <c r="F242" s="79"/>
      <c r="L242" s="55"/>
      <c r="M242" s="55"/>
    </row>
    <row r="243" s="56" customFormat="1" ht="22" customHeight="1" spans="1:13">
      <c r="A243" s="64">
        <v>20199</v>
      </c>
      <c r="B243" s="81" t="s">
        <v>422</v>
      </c>
      <c r="C243" s="76">
        <f t="shared" si="3"/>
        <v>0</v>
      </c>
      <c r="D243" s="77">
        <f>SUM(D244:D245)</f>
        <v>0</v>
      </c>
      <c r="E243" s="77"/>
      <c r="F243" s="77"/>
      <c r="L243" s="55"/>
      <c r="M243" s="55"/>
    </row>
    <row r="244" s="56" customFormat="1" ht="22" customHeight="1" spans="1:13">
      <c r="A244" s="64">
        <v>2019901</v>
      </c>
      <c r="B244" s="78" t="s">
        <v>423</v>
      </c>
      <c r="C244" s="68">
        <f t="shared" si="3"/>
        <v>0</v>
      </c>
      <c r="D244" s="79"/>
      <c r="E244" s="79"/>
      <c r="F244" s="79"/>
      <c r="L244" s="55"/>
      <c r="M244" s="55"/>
    </row>
    <row r="245" s="56" customFormat="1" ht="22" customHeight="1" spans="1:13">
      <c r="A245" s="64">
        <v>2019999</v>
      </c>
      <c r="B245" s="78" t="s">
        <v>424</v>
      </c>
      <c r="C245" s="68">
        <f t="shared" si="3"/>
        <v>0</v>
      </c>
      <c r="D245" s="79"/>
      <c r="E245" s="79"/>
      <c r="F245" s="79"/>
      <c r="L245" s="55"/>
      <c r="M245" s="55"/>
    </row>
    <row r="246" s="56" customFormat="1" ht="22" customHeight="1" spans="1:13">
      <c r="A246" s="64">
        <v>202</v>
      </c>
      <c r="B246" s="85" t="s">
        <v>425</v>
      </c>
      <c r="C246" s="72">
        <f t="shared" si="3"/>
        <v>0</v>
      </c>
      <c r="D246" s="73">
        <f>D247+D252+D254</f>
        <v>0</v>
      </c>
      <c r="E246" s="73"/>
      <c r="F246" s="73"/>
      <c r="L246" s="55"/>
      <c r="M246" s="55"/>
    </row>
    <row r="247" s="56" customFormat="1" ht="22" customHeight="1" spans="1:13">
      <c r="A247" s="64">
        <v>20205</v>
      </c>
      <c r="B247" s="81" t="s">
        <v>426</v>
      </c>
      <c r="C247" s="76">
        <f t="shared" si="3"/>
        <v>0</v>
      </c>
      <c r="D247" s="77">
        <f>SUM(D248:D251)</f>
        <v>0</v>
      </c>
      <c r="E247" s="77"/>
      <c r="F247" s="77"/>
      <c r="L247" s="55"/>
      <c r="M247" s="55"/>
    </row>
    <row r="248" s="56" customFormat="1" ht="22" customHeight="1" spans="1:13">
      <c r="A248" s="64">
        <v>2020503</v>
      </c>
      <c r="B248" s="78" t="s">
        <v>427</v>
      </c>
      <c r="C248" s="68">
        <f t="shared" si="3"/>
        <v>0</v>
      </c>
      <c r="D248" s="79"/>
      <c r="E248" s="79"/>
      <c r="F248" s="79"/>
      <c r="L248" s="55"/>
      <c r="M248" s="55"/>
    </row>
    <row r="249" s="56" customFormat="1" ht="22" customHeight="1" spans="1:13">
      <c r="A249" s="64">
        <v>2020504</v>
      </c>
      <c r="B249" s="78" t="s">
        <v>428</v>
      </c>
      <c r="C249" s="68">
        <f t="shared" si="3"/>
        <v>0</v>
      </c>
      <c r="D249" s="79"/>
      <c r="E249" s="79"/>
      <c r="F249" s="79"/>
      <c r="L249" s="55"/>
      <c r="M249" s="55"/>
    </row>
    <row r="250" s="56" customFormat="1" ht="22" customHeight="1" spans="1:13">
      <c r="A250" s="64">
        <v>2020505</v>
      </c>
      <c r="B250" s="78" t="s">
        <v>429</v>
      </c>
      <c r="C250" s="68">
        <f t="shared" si="3"/>
        <v>0</v>
      </c>
      <c r="D250" s="79"/>
      <c r="E250" s="79"/>
      <c r="F250" s="79"/>
      <c r="L250" s="55"/>
      <c r="M250" s="55"/>
    </row>
    <row r="251" s="56" customFormat="1" ht="22" customHeight="1" spans="1:13">
      <c r="A251" s="64">
        <v>2020599</v>
      </c>
      <c r="B251" s="78" t="s">
        <v>430</v>
      </c>
      <c r="C251" s="68">
        <f t="shared" si="3"/>
        <v>0</v>
      </c>
      <c r="D251" s="79"/>
      <c r="E251" s="79"/>
      <c r="F251" s="79"/>
      <c r="L251" s="55"/>
      <c r="M251" s="55"/>
    </row>
    <row r="252" s="56" customFormat="1" ht="22" customHeight="1" spans="1:13">
      <c r="A252" s="64">
        <v>20206</v>
      </c>
      <c r="B252" s="81" t="s">
        <v>431</v>
      </c>
      <c r="C252" s="76">
        <f t="shared" si="3"/>
        <v>0</v>
      </c>
      <c r="D252" s="77">
        <f>D253</f>
        <v>0</v>
      </c>
      <c r="E252" s="77"/>
      <c r="F252" s="77"/>
      <c r="L252" s="55"/>
      <c r="M252" s="55"/>
    </row>
    <row r="253" s="56" customFormat="1" ht="22" customHeight="1" spans="1:13">
      <c r="A253" s="64">
        <v>2020601</v>
      </c>
      <c r="B253" s="78" t="s">
        <v>432</v>
      </c>
      <c r="C253" s="68">
        <f t="shared" si="3"/>
        <v>0</v>
      </c>
      <c r="D253" s="80"/>
      <c r="E253" s="80"/>
      <c r="F253" s="80"/>
      <c r="L253" s="55"/>
      <c r="M253" s="55"/>
    </row>
    <row r="254" s="56" customFormat="1" ht="22" customHeight="1" spans="1:13">
      <c r="A254" s="64">
        <v>20299</v>
      </c>
      <c r="B254" s="81" t="s">
        <v>433</v>
      </c>
      <c r="C254" s="76">
        <f t="shared" si="3"/>
        <v>0</v>
      </c>
      <c r="D254" s="77">
        <f>D255</f>
        <v>0</v>
      </c>
      <c r="E254" s="77"/>
      <c r="F254" s="77"/>
      <c r="L254" s="55"/>
      <c r="M254" s="55"/>
    </row>
    <row r="255" s="56" customFormat="1" ht="22" customHeight="1" spans="1:13">
      <c r="A255" s="64">
        <v>2029999</v>
      </c>
      <c r="B255" s="78" t="s">
        <v>434</v>
      </c>
      <c r="C255" s="68">
        <f t="shared" si="3"/>
        <v>0</v>
      </c>
      <c r="D255" s="79"/>
      <c r="E255" s="79"/>
      <c r="F255" s="79"/>
      <c r="L255" s="55"/>
      <c r="M255" s="55"/>
    </row>
    <row r="256" ht="22" customHeight="1" spans="1:6">
      <c r="A256" s="64">
        <v>203</v>
      </c>
      <c r="B256" s="85" t="s">
        <v>435</v>
      </c>
      <c r="C256" s="72">
        <f t="shared" si="3"/>
        <v>390</v>
      </c>
      <c r="D256" s="73">
        <f>D257+D261+D263+D265+D273</f>
        <v>390</v>
      </c>
      <c r="E256" s="73"/>
      <c r="F256" s="73"/>
    </row>
    <row r="257" s="56" customFormat="1" ht="22" customHeight="1" spans="1:13">
      <c r="A257" s="64">
        <v>20301</v>
      </c>
      <c r="B257" s="81" t="s">
        <v>436</v>
      </c>
      <c r="C257" s="76">
        <f t="shared" si="3"/>
        <v>0</v>
      </c>
      <c r="D257" s="77">
        <f>SUM(D258:D260)</f>
        <v>0</v>
      </c>
      <c r="E257" s="77"/>
      <c r="F257" s="77"/>
      <c r="L257" s="55"/>
      <c r="M257" s="55"/>
    </row>
    <row r="258" s="56" customFormat="1" ht="22" customHeight="1" spans="1:13">
      <c r="A258" s="64">
        <v>2030101</v>
      </c>
      <c r="B258" s="78" t="s">
        <v>437</v>
      </c>
      <c r="C258" s="68">
        <f t="shared" si="3"/>
        <v>0</v>
      </c>
      <c r="D258" s="79"/>
      <c r="E258" s="79"/>
      <c r="F258" s="79"/>
      <c r="L258" s="55"/>
      <c r="M258" s="55"/>
    </row>
    <row r="259" s="56" customFormat="1" ht="22" customHeight="1" spans="1:13">
      <c r="A259" s="64">
        <v>2030102</v>
      </c>
      <c r="B259" s="78" t="s">
        <v>438</v>
      </c>
      <c r="C259" s="68">
        <f t="shared" si="3"/>
        <v>0</v>
      </c>
      <c r="D259" s="79"/>
      <c r="E259" s="79"/>
      <c r="F259" s="79"/>
      <c r="L259" s="55"/>
      <c r="M259" s="55"/>
    </row>
    <row r="260" s="56" customFormat="1" ht="22" customHeight="1" spans="1:13">
      <c r="A260" s="64">
        <v>2030199</v>
      </c>
      <c r="B260" s="78" t="s">
        <v>439</v>
      </c>
      <c r="C260" s="68">
        <f t="shared" si="3"/>
        <v>0</v>
      </c>
      <c r="D260" s="79"/>
      <c r="E260" s="79"/>
      <c r="F260" s="79"/>
      <c r="L260" s="55"/>
      <c r="M260" s="55"/>
    </row>
    <row r="261" s="56" customFormat="1" ht="22" customHeight="1" spans="1:13">
      <c r="A261" s="64">
        <v>20304</v>
      </c>
      <c r="B261" s="81" t="s">
        <v>440</v>
      </c>
      <c r="C261" s="76">
        <f t="shared" si="3"/>
        <v>0</v>
      </c>
      <c r="D261" s="77">
        <f>D262</f>
        <v>0</v>
      </c>
      <c r="E261" s="77"/>
      <c r="F261" s="77"/>
      <c r="L261" s="55"/>
      <c r="M261" s="55"/>
    </row>
    <row r="262" s="56" customFormat="1" ht="22" customHeight="1" spans="1:13">
      <c r="A262" s="64">
        <v>2030401</v>
      </c>
      <c r="B262" s="78" t="s">
        <v>441</v>
      </c>
      <c r="C262" s="68">
        <f t="shared" ref="C262:C325" si="4">SUM(D262:F262)</f>
        <v>0</v>
      </c>
      <c r="D262" s="79"/>
      <c r="E262" s="79"/>
      <c r="F262" s="79"/>
      <c r="L262" s="55"/>
      <c r="M262" s="55"/>
    </row>
    <row r="263" s="56" customFormat="1" ht="22" customHeight="1" spans="1:13">
      <c r="A263" s="64">
        <v>20305</v>
      </c>
      <c r="B263" s="81" t="s">
        <v>442</v>
      </c>
      <c r="C263" s="76">
        <f t="shared" si="4"/>
        <v>0</v>
      </c>
      <c r="D263" s="77">
        <f>D264</f>
        <v>0</v>
      </c>
      <c r="E263" s="77"/>
      <c r="F263" s="77"/>
      <c r="L263" s="55"/>
      <c r="M263" s="55"/>
    </row>
    <row r="264" s="56" customFormat="1" ht="22" customHeight="1" spans="1:13">
      <c r="A264" s="64">
        <v>2030501</v>
      </c>
      <c r="B264" s="78" t="s">
        <v>443</v>
      </c>
      <c r="C264" s="68">
        <f t="shared" si="4"/>
        <v>0</v>
      </c>
      <c r="D264" s="79"/>
      <c r="E264" s="79"/>
      <c r="F264" s="79"/>
      <c r="L264" s="55"/>
      <c r="M264" s="55"/>
    </row>
    <row r="265" ht="22" customHeight="1" spans="1:6">
      <c r="A265" s="64">
        <v>20306</v>
      </c>
      <c r="B265" s="81" t="s">
        <v>444</v>
      </c>
      <c r="C265" s="76">
        <f t="shared" si="4"/>
        <v>218</v>
      </c>
      <c r="D265" s="77">
        <f>SUM(D266:D272)</f>
        <v>218</v>
      </c>
      <c r="E265" s="77"/>
      <c r="F265" s="77"/>
    </row>
    <row r="266" ht="22" customHeight="1" spans="1:6">
      <c r="A266" s="64">
        <v>2030601</v>
      </c>
      <c r="B266" s="78" t="s">
        <v>445</v>
      </c>
      <c r="C266" s="68">
        <f t="shared" si="4"/>
        <v>50</v>
      </c>
      <c r="D266" s="80">
        <v>50</v>
      </c>
      <c r="E266" s="80"/>
      <c r="F266" s="80"/>
    </row>
    <row r="267" s="56" customFormat="1" ht="22" customHeight="1" spans="1:13">
      <c r="A267" s="64">
        <v>2030602</v>
      </c>
      <c r="B267" s="78" t="s">
        <v>446</v>
      </c>
      <c r="C267" s="68">
        <f t="shared" si="4"/>
        <v>0</v>
      </c>
      <c r="D267" s="79"/>
      <c r="E267" s="79"/>
      <c r="F267" s="79"/>
      <c r="L267" s="55"/>
      <c r="M267" s="55"/>
    </row>
    <row r="268" ht="22" customHeight="1" spans="1:6">
      <c r="A268" s="64">
        <v>2030603</v>
      </c>
      <c r="B268" s="78" t="s">
        <v>447</v>
      </c>
      <c r="C268" s="68">
        <f t="shared" si="4"/>
        <v>0</v>
      </c>
      <c r="D268" s="79"/>
      <c r="E268" s="79"/>
      <c r="F268" s="79"/>
    </row>
    <row r="269" s="56" customFormat="1" ht="22" customHeight="1" spans="1:13">
      <c r="A269" s="64">
        <v>2030604</v>
      </c>
      <c r="B269" s="78" t="s">
        <v>448</v>
      </c>
      <c r="C269" s="68">
        <f t="shared" si="4"/>
        <v>0</v>
      </c>
      <c r="D269" s="79"/>
      <c r="E269" s="79"/>
      <c r="F269" s="79"/>
      <c r="L269" s="55"/>
      <c r="M269" s="55"/>
    </row>
    <row r="270" ht="22" customHeight="1" spans="1:6">
      <c r="A270" s="64">
        <v>2030607</v>
      </c>
      <c r="B270" s="78" t="s">
        <v>449</v>
      </c>
      <c r="C270" s="68">
        <f t="shared" si="4"/>
        <v>168</v>
      </c>
      <c r="D270" s="79">
        <v>168</v>
      </c>
      <c r="E270" s="79"/>
      <c r="F270" s="79"/>
    </row>
    <row r="271" s="56" customFormat="1" ht="22" customHeight="1" spans="1:13">
      <c r="A271" s="64">
        <v>2030608</v>
      </c>
      <c r="B271" s="78" t="s">
        <v>450</v>
      </c>
      <c r="C271" s="68">
        <f t="shared" si="4"/>
        <v>0</v>
      </c>
      <c r="D271" s="79"/>
      <c r="E271" s="79"/>
      <c r="F271" s="79"/>
      <c r="L271" s="55"/>
      <c r="M271" s="55"/>
    </row>
    <row r="272" s="56" customFormat="1" ht="22" customHeight="1" spans="1:13">
      <c r="A272" s="64">
        <v>2030699</v>
      </c>
      <c r="B272" s="78" t="s">
        <v>451</v>
      </c>
      <c r="C272" s="68">
        <f t="shared" si="4"/>
        <v>0</v>
      </c>
      <c r="D272" s="79"/>
      <c r="E272" s="79"/>
      <c r="F272" s="79"/>
      <c r="L272" s="55"/>
      <c r="M272" s="55"/>
    </row>
    <row r="273" ht="22" customHeight="1" spans="1:6">
      <c r="A273" s="64">
        <v>20399</v>
      </c>
      <c r="B273" s="81" t="s">
        <v>452</v>
      </c>
      <c r="C273" s="76">
        <f t="shared" si="4"/>
        <v>172</v>
      </c>
      <c r="D273" s="77">
        <f>D274</f>
        <v>172</v>
      </c>
      <c r="E273" s="77"/>
      <c r="F273" s="77"/>
    </row>
    <row r="274" ht="22" customHeight="1" spans="1:6">
      <c r="A274" s="64">
        <v>2039999</v>
      </c>
      <c r="B274" s="78" t="s">
        <v>453</v>
      </c>
      <c r="C274" s="68">
        <f t="shared" si="4"/>
        <v>172</v>
      </c>
      <c r="D274" s="79">
        <v>172</v>
      </c>
      <c r="E274" s="79"/>
      <c r="F274" s="79"/>
    </row>
    <row r="275" ht="22" customHeight="1" spans="1:6">
      <c r="A275" s="64">
        <v>204</v>
      </c>
      <c r="B275" s="85" t="s">
        <v>454</v>
      </c>
      <c r="C275" s="72">
        <f t="shared" si="4"/>
        <v>12143</v>
      </c>
      <c r="D275" s="73">
        <f>D276+D279+D290+D297+D305+D314+D328+D338+D348+D356+D362</f>
        <v>12143</v>
      </c>
      <c r="E275" s="73"/>
      <c r="F275" s="73"/>
    </row>
    <row r="276" ht="22" customHeight="1" spans="1:6">
      <c r="A276" s="64">
        <v>20401</v>
      </c>
      <c r="B276" s="81" t="s">
        <v>455</v>
      </c>
      <c r="C276" s="76">
        <f t="shared" si="4"/>
        <v>30</v>
      </c>
      <c r="D276" s="77">
        <f>SUM(D277:D278)</f>
        <v>30</v>
      </c>
      <c r="E276" s="77"/>
      <c r="F276" s="77"/>
    </row>
    <row r="277" ht="22" customHeight="1" spans="1:6">
      <c r="A277" s="64">
        <v>2040101</v>
      </c>
      <c r="B277" s="78" t="s">
        <v>456</v>
      </c>
      <c r="C277" s="68">
        <f t="shared" si="4"/>
        <v>30</v>
      </c>
      <c r="D277" s="79">
        <v>30</v>
      </c>
      <c r="E277" s="79"/>
      <c r="F277" s="79"/>
    </row>
    <row r="278" s="56" customFormat="1" ht="22" customHeight="1" spans="1:13">
      <c r="A278" s="64">
        <v>2040199</v>
      </c>
      <c r="B278" s="78" t="s">
        <v>457</v>
      </c>
      <c r="C278" s="68">
        <f t="shared" si="4"/>
        <v>0</v>
      </c>
      <c r="D278" s="79"/>
      <c r="E278" s="79"/>
      <c r="F278" s="79"/>
      <c r="L278" s="55"/>
      <c r="M278" s="55"/>
    </row>
    <row r="279" ht="22" customHeight="1" spans="1:6">
      <c r="A279" s="64">
        <v>20402</v>
      </c>
      <c r="B279" s="81" t="s">
        <v>458</v>
      </c>
      <c r="C279" s="76">
        <f t="shared" si="4"/>
        <v>10038</v>
      </c>
      <c r="D279" s="84">
        <f>SUM(D280:D289)</f>
        <v>10038</v>
      </c>
      <c r="E279" s="84"/>
      <c r="F279" s="84"/>
    </row>
    <row r="280" ht="22" customHeight="1" spans="1:6">
      <c r="A280" s="64">
        <v>2040201</v>
      </c>
      <c r="B280" s="78" t="s">
        <v>294</v>
      </c>
      <c r="C280" s="68">
        <f t="shared" si="4"/>
        <v>3650</v>
      </c>
      <c r="D280" s="79">
        <v>3650</v>
      </c>
      <c r="E280" s="79"/>
      <c r="F280" s="79"/>
    </row>
    <row r="281" s="56" customFormat="1" ht="22" customHeight="1" spans="1:13">
      <c r="A281" s="64">
        <v>2040202</v>
      </c>
      <c r="B281" s="78" t="s">
        <v>295</v>
      </c>
      <c r="C281" s="68">
        <f t="shared" si="4"/>
        <v>0</v>
      </c>
      <c r="D281" s="79"/>
      <c r="E281" s="79"/>
      <c r="F281" s="79"/>
      <c r="L281" s="55"/>
      <c r="M281" s="55"/>
    </row>
    <row r="282" s="56" customFormat="1" ht="22" customHeight="1" spans="1:13">
      <c r="A282" s="64">
        <v>2040203</v>
      </c>
      <c r="B282" s="78" t="s">
        <v>296</v>
      </c>
      <c r="C282" s="68">
        <f t="shared" si="4"/>
        <v>0</v>
      </c>
      <c r="D282" s="79"/>
      <c r="E282" s="79"/>
      <c r="F282" s="79"/>
      <c r="L282" s="55"/>
      <c r="M282" s="55"/>
    </row>
    <row r="283" s="56" customFormat="1" ht="22" customHeight="1" spans="1:13">
      <c r="A283" s="64">
        <v>2040219</v>
      </c>
      <c r="B283" s="78" t="s">
        <v>333</v>
      </c>
      <c r="C283" s="68">
        <f t="shared" si="4"/>
        <v>0</v>
      </c>
      <c r="D283" s="79"/>
      <c r="E283" s="79"/>
      <c r="F283" s="79"/>
      <c r="L283" s="55"/>
      <c r="M283" s="55"/>
    </row>
    <row r="284" s="56" customFormat="1" ht="22" customHeight="1" spans="1:13">
      <c r="A284" s="64">
        <v>2040220</v>
      </c>
      <c r="B284" s="78" t="s">
        <v>459</v>
      </c>
      <c r="C284" s="68">
        <f t="shared" si="4"/>
        <v>0</v>
      </c>
      <c r="D284" s="79"/>
      <c r="E284" s="79"/>
      <c r="F284" s="79"/>
      <c r="L284" s="55"/>
      <c r="M284" s="55"/>
    </row>
    <row r="285" s="56" customFormat="1" ht="22" customHeight="1" spans="1:13">
      <c r="A285" s="64">
        <v>2040221</v>
      </c>
      <c r="B285" s="78" t="s">
        <v>460</v>
      </c>
      <c r="C285" s="68">
        <f t="shared" si="4"/>
        <v>0</v>
      </c>
      <c r="D285" s="79"/>
      <c r="E285" s="79"/>
      <c r="F285" s="79"/>
      <c r="L285" s="55"/>
      <c r="M285" s="55"/>
    </row>
    <row r="286" s="56" customFormat="1" ht="22" customHeight="1" spans="1:13">
      <c r="A286" s="64">
        <v>2040222</v>
      </c>
      <c r="B286" s="78" t="s">
        <v>461</v>
      </c>
      <c r="C286" s="68">
        <f t="shared" si="4"/>
        <v>0</v>
      </c>
      <c r="D286" s="79"/>
      <c r="E286" s="79"/>
      <c r="F286" s="79"/>
      <c r="L286" s="55"/>
      <c r="M286" s="55"/>
    </row>
    <row r="287" s="56" customFormat="1" ht="22" customHeight="1" spans="1:13">
      <c r="A287" s="64">
        <v>2040223</v>
      </c>
      <c r="B287" s="78" t="s">
        <v>462</v>
      </c>
      <c r="C287" s="68">
        <f t="shared" si="4"/>
        <v>0</v>
      </c>
      <c r="D287" s="79"/>
      <c r="E287" s="79"/>
      <c r="F287" s="79"/>
      <c r="L287" s="55"/>
      <c r="M287" s="55"/>
    </row>
    <row r="288" s="56" customFormat="1" ht="22" customHeight="1" spans="1:13">
      <c r="A288" s="64">
        <v>2040250</v>
      </c>
      <c r="B288" s="78" t="s">
        <v>307</v>
      </c>
      <c r="C288" s="68">
        <f t="shared" si="4"/>
        <v>0</v>
      </c>
      <c r="D288" s="79"/>
      <c r="E288" s="79"/>
      <c r="F288" s="79"/>
      <c r="L288" s="55"/>
      <c r="M288" s="55"/>
    </row>
    <row r="289" ht="22" customHeight="1" spans="1:6">
      <c r="A289" s="64">
        <v>2040299</v>
      </c>
      <c r="B289" s="78" t="s">
        <v>463</v>
      </c>
      <c r="C289" s="68">
        <f t="shared" si="4"/>
        <v>6388</v>
      </c>
      <c r="D289" s="79">
        <v>6388</v>
      </c>
      <c r="E289" s="79"/>
      <c r="F289" s="79"/>
    </row>
    <row r="290" s="56" customFormat="1" ht="22" customHeight="1" spans="1:13">
      <c r="A290" s="64">
        <v>20403</v>
      </c>
      <c r="B290" s="81" t="s">
        <v>464</v>
      </c>
      <c r="C290" s="76">
        <f t="shared" si="4"/>
        <v>0</v>
      </c>
      <c r="D290" s="77">
        <f>SUM(D291:D296)</f>
        <v>0</v>
      </c>
      <c r="E290" s="77"/>
      <c r="F290" s="77"/>
      <c r="L290" s="55"/>
      <c r="M290" s="55"/>
    </row>
    <row r="291" s="56" customFormat="1" ht="22" customHeight="1" spans="1:13">
      <c r="A291" s="64">
        <v>2040301</v>
      </c>
      <c r="B291" s="78" t="s">
        <v>294</v>
      </c>
      <c r="C291" s="68">
        <f t="shared" si="4"/>
        <v>0</v>
      </c>
      <c r="D291" s="79"/>
      <c r="E291" s="79"/>
      <c r="F291" s="79"/>
      <c r="L291" s="55"/>
      <c r="M291" s="55"/>
    </row>
    <row r="292" s="56" customFormat="1" ht="22" customHeight="1" spans="1:13">
      <c r="A292" s="64">
        <v>2040302</v>
      </c>
      <c r="B292" s="78" t="s">
        <v>295</v>
      </c>
      <c r="C292" s="68">
        <f t="shared" si="4"/>
        <v>0</v>
      </c>
      <c r="D292" s="80"/>
      <c r="E292" s="80"/>
      <c r="F292" s="80"/>
      <c r="L292" s="55"/>
      <c r="M292" s="55"/>
    </row>
    <row r="293" s="56" customFormat="1" ht="22" customHeight="1" spans="1:13">
      <c r="A293" s="64">
        <v>2040303</v>
      </c>
      <c r="B293" s="78" t="s">
        <v>296</v>
      </c>
      <c r="C293" s="68">
        <f t="shared" si="4"/>
        <v>0</v>
      </c>
      <c r="D293" s="79"/>
      <c r="E293" s="79"/>
      <c r="F293" s="79"/>
      <c r="L293" s="55"/>
      <c r="M293" s="55"/>
    </row>
    <row r="294" s="56" customFormat="1" ht="22" customHeight="1" spans="1:13">
      <c r="A294" s="64">
        <v>2040304</v>
      </c>
      <c r="B294" s="78" t="s">
        <v>465</v>
      </c>
      <c r="C294" s="68">
        <f t="shared" si="4"/>
        <v>0</v>
      </c>
      <c r="D294" s="79"/>
      <c r="E294" s="79"/>
      <c r="F294" s="79"/>
      <c r="L294" s="55"/>
      <c r="M294" s="55"/>
    </row>
    <row r="295" s="56" customFormat="1" ht="22" customHeight="1" spans="1:13">
      <c r="A295" s="64">
        <v>2040350</v>
      </c>
      <c r="B295" s="78" t="s">
        <v>307</v>
      </c>
      <c r="C295" s="68">
        <f t="shared" si="4"/>
        <v>0</v>
      </c>
      <c r="D295" s="79"/>
      <c r="E295" s="79"/>
      <c r="F295" s="79"/>
      <c r="L295" s="55"/>
      <c r="M295" s="55"/>
    </row>
    <row r="296" s="56" customFormat="1" ht="22" customHeight="1" spans="1:13">
      <c r="A296" s="64">
        <v>2040399</v>
      </c>
      <c r="B296" s="78" t="s">
        <v>466</v>
      </c>
      <c r="C296" s="68">
        <f t="shared" si="4"/>
        <v>0</v>
      </c>
      <c r="D296" s="79"/>
      <c r="E296" s="79"/>
      <c r="F296" s="79"/>
      <c r="L296" s="55"/>
      <c r="M296" s="55"/>
    </row>
    <row r="297" s="56" customFormat="1" ht="22" customHeight="1" spans="1:13">
      <c r="A297" s="64">
        <v>20404</v>
      </c>
      <c r="B297" s="81" t="s">
        <v>467</v>
      </c>
      <c r="C297" s="76">
        <f t="shared" si="4"/>
        <v>0</v>
      </c>
      <c r="D297" s="77">
        <f>SUM(D298:D304)</f>
        <v>0</v>
      </c>
      <c r="E297" s="77"/>
      <c r="F297" s="77"/>
      <c r="L297" s="55"/>
      <c r="M297" s="55"/>
    </row>
    <row r="298" s="56" customFormat="1" ht="22" customHeight="1" spans="1:13">
      <c r="A298" s="64">
        <v>2040401</v>
      </c>
      <c r="B298" s="78" t="s">
        <v>294</v>
      </c>
      <c r="C298" s="68">
        <f t="shared" si="4"/>
        <v>0</v>
      </c>
      <c r="D298" s="79"/>
      <c r="E298" s="79"/>
      <c r="F298" s="79"/>
      <c r="L298" s="55"/>
      <c r="M298" s="55"/>
    </row>
    <row r="299" s="56" customFormat="1" ht="22" customHeight="1" spans="1:13">
      <c r="A299" s="64">
        <v>2040402</v>
      </c>
      <c r="B299" s="78" t="s">
        <v>295</v>
      </c>
      <c r="C299" s="68">
        <f t="shared" si="4"/>
        <v>0</v>
      </c>
      <c r="D299" s="79"/>
      <c r="E299" s="79"/>
      <c r="F299" s="79"/>
      <c r="L299" s="55"/>
      <c r="M299" s="55"/>
    </row>
    <row r="300" s="56" customFormat="1" ht="22" customHeight="1" spans="1:13">
      <c r="A300" s="64">
        <v>2040403</v>
      </c>
      <c r="B300" s="78" t="s">
        <v>296</v>
      </c>
      <c r="C300" s="68">
        <f t="shared" si="4"/>
        <v>0</v>
      </c>
      <c r="D300" s="79"/>
      <c r="E300" s="79"/>
      <c r="F300" s="79"/>
      <c r="L300" s="55"/>
      <c r="M300" s="55"/>
    </row>
    <row r="301" s="56" customFormat="1" ht="22" customHeight="1" spans="1:13">
      <c r="A301" s="64">
        <v>2040409</v>
      </c>
      <c r="B301" s="78" t="s">
        <v>468</v>
      </c>
      <c r="C301" s="68">
        <f t="shared" si="4"/>
        <v>0</v>
      </c>
      <c r="D301" s="79"/>
      <c r="E301" s="79"/>
      <c r="F301" s="79"/>
      <c r="L301" s="55"/>
      <c r="M301" s="55"/>
    </row>
    <row r="302" s="56" customFormat="1" ht="22" customHeight="1" spans="1:13">
      <c r="A302" s="64">
        <v>2040410</v>
      </c>
      <c r="B302" s="78" t="s">
        <v>469</v>
      </c>
      <c r="C302" s="68">
        <f t="shared" si="4"/>
        <v>0</v>
      </c>
      <c r="D302" s="79"/>
      <c r="E302" s="79"/>
      <c r="F302" s="79"/>
      <c r="L302" s="55"/>
      <c r="M302" s="55"/>
    </row>
    <row r="303" s="56" customFormat="1" ht="22" customHeight="1" spans="1:13">
      <c r="A303" s="64">
        <v>2040450</v>
      </c>
      <c r="B303" s="78" t="s">
        <v>307</v>
      </c>
      <c r="C303" s="68">
        <f t="shared" si="4"/>
        <v>0</v>
      </c>
      <c r="D303" s="79"/>
      <c r="E303" s="79"/>
      <c r="F303" s="79"/>
      <c r="L303" s="55"/>
      <c r="M303" s="55"/>
    </row>
    <row r="304" s="56" customFormat="1" ht="22" customHeight="1" spans="1:13">
      <c r="A304" s="64">
        <v>2040499</v>
      </c>
      <c r="B304" s="78" t="s">
        <v>470</v>
      </c>
      <c r="C304" s="68">
        <f t="shared" si="4"/>
        <v>0</v>
      </c>
      <c r="D304" s="79"/>
      <c r="E304" s="79"/>
      <c r="F304" s="79"/>
      <c r="L304" s="55"/>
      <c r="M304" s="55"/>
    </row>
    <row r="305" ht="22" customHeight="1" spans="1:6">
      <c r="A305" s="64">
        <v>20405</v>
      </c>
      <c r="B305" s="81" t="s">
        <v>471</v>
      </c>
      <c r="C305" s="76">
        <f t="shared" si="4"/>
        <v>132</v>
      </c>
      <c r="D305" s="84">
        <f>SUM(D306:D313)</f>
        <v>132</v>
      </c>
      <c r="E305" s="84"/>
      <c r="F305" s="84"/>
    </row>
    <row r="306" s="56" customFormat="1" ht="22" customHeight="1" spans="1:13">
      <c r="A306" s="64">
        <v>2040501</v>
      </c>
      <c r="B306" s="78" t="s">
        <v>294</v>
      </c>
      <c r="C306" s="68">
        <f t="shared" si="4"/>
        <v>0</v>
      </c>
      <c r="D306" s="79"/>
      <c r="E306" s="79"/>
      <c r="F306" s="79"/>
      <c r="L306" s="55"/>
      <c r="M306" s="55"/>
    </row>
    <row r="307" s="56" customFormat="1" ht="22" customHeight="1" spans="1:13">
      <c r="A307" s="64">
        <v>2040502</v>
      </c>
      <c r="B307" s="78" t="s">
        <v>295</v>
      </c>
      <c r="C307" s="68">
        <f t="shared" si="4"/>
        <v>0</v>
      </c>
      <c r="D307" s="79"/>
      <c r="E307" s="79"/>
      <c r="F307" s="79"/>
      <c r="L307" s="55"/>
      <c r="M307" s="55"/>
    </row>
    <row r="308" s="56" customFormat="1" ht="22" customHeight="1" spans="1:13">
      <c r="A308" s="64">
        <v>2040503</v>
      </c>
      <c r="B308" s="78" t="s">
        <v>296</v>
      </c>
      <c r="C308" s="68">
        <f t="shared" si="4"/>
        <v>0</v>
      </c>
      <c r="D308" s="79"/>
      <c r="E308" s="79"/>
      <c r="F308" s="79"/>
      <c r="L308" s="55"/>
      <c r="M308" s="55"/>
    </row>
    <row r="309" s="56" customFormat="1" ht="22" customHeight="1" spans="1:13">
      <c r="A309" s="64">
        <v>2040504</v>
      </c>
      <c r="B309" s="78" t="s">
        <v>472</v>
      </c>
      <c r="C309" s="68">
        <f t="shared" si="4"/>
        <v>0</v>
      </c>
      <c r="D309" s="79"/>
      <c r="E309" s="79"/>
      <c r="F309" s="79"/>
      <c r="L309" s="55"/>
      <c r="M309" s="55"/>
    </row>
    <row r="310" s="56" customFormat="1" ht="22" customHeight="1" spans="1:13">
      <c r="A310" s="64">
        <v>2040505</v>
      </c>
      <c r="B310" s="78" t="s">
        <v>473</v>
      </c>
      <c r="C310" s="68">
        <f t="shared" si="4"/>
        <v>0</v>
      </c>
      <c r="D310" s="79"/>
      <c r="E310" s="79"/>
      <c r="F310" s="79"/>
      <c r="L310" s="55"/>
      <c r="M310" s="55"/>
    </row>
    <row r="311" s="56" customFormat="1" ht="22" customHeight="1" spans="1:13">
      <c r="A311" s="64">
        <v>2040506</v>
      </c>
      <c r="B311" s="78" t="s">
        <v>474</v>
      </c>
      <c r="C311" s="68">
        <f t="shared" si="4"/>
        <v>0</v>
      </c>
      <c r="D311" s="79"/>
      <c r="E311" s="79"/>
      <c r="F311" s="79"/>
      <c r="L311" s="55"/>
      <c r="M311" s="55"/>
    </row>
    <row r="312" s="56" customFormat="1" ht="22" customHeight="1" spans="1:13">
      <c r="A312" s="64">
        <v>2040550</v>
      </c>
      <c r="B312" s="78" t="s">
        <v>307</v>
      </c>
      <c r="C312" s="68">
        <f t="shared" si="4"/>
        <v>0</v>
      </c>
      <c r="D312" s="79"/>
      <c r="E312" s="79"/>
      <c r="F312" s="79"/>
      <c r="L312" s="55"/>
      <c r="M312" s="55"/>
    </row>
    <row r="313" ht="22" customHeight="1" spans="1:6">
      <c r="A313" s="64">
        <v>2040599</v>
      </c>
      <c r="B313" s="78" t="s">
        <v>475</v>
      </c>
      <c r="C313" s="68">
        <f t="shared" si="4"/>
        <v>132</v>
      </c>
      <c r="D313" s="79">
        <v>132</v>
      </c>
      <c r="E313" s="79"/>
      <c r="F313" s="79"/>
    </row>
    <row r="314" ht="22" customHeight="1" spans="1:6">
      <c r="A314" s="64">
        <v>20406</v>
      </c>
      <c r="B314" s="81" t="s">
        <v>476</v>
      </c>
      <c r="C314" s="76">
        <f t="shared" si="4"/>
        <v>1775</v>
      </c>
      <c r="D314" s="77">
        <f>SUM(D315:D327)</f>
        <v>1775</v>
      </c>
      <c r="E314" s="77"/>
      <c r="F314" s="77"/>
    </row>
    <row r="315" ht="22" customHeight="1" spans="1:6">
      <c r="A315" s="64">
        <v>2040601</v>
      </c>
      <c r="B315" s="78" t="s">
        <v>294</v>
      </c>
      <c r="C315" s="68">
        <f t="shared" si="4"/>
        <v>586</v>
      </c>
      <c r="D315" s="79">
        <v>586</v>
      </c>
      <c r="E315" s="79"/>
      <c r="F315" s="79"/>
    </row>
    <row r="316" s="56" customFormat="1" ht="22" customHeight="1" spans="1:13">
      <c r="A316" s="64">
        <v>2040602</v>
      </c>
      <c r="B316" s="78" t="s">
        <v>295</v>
      </c>
      <c r="C316" s="68">
        <f t="shared" si="4"/>
        <v>0</v>
      </c>
      <c r="D316" s="79"/>
      <c r="E316" s="79"/>
      <c r="F316" s="79"/>
      <c r="L316" s="55"/>
      <c r="M316" s="55"/>
    </row>
    <row r="317" s="56" customFormat="1" ht="22" customHeight="1" spans="1:13">
      <c r="A317" s="64">
        <v>2040603</v>
      </c>
      <c r="B317" s="78" t="s">
        <v>296</v>
      </c>
      <c r="C317" s="68">
        <f t="shared" si="4"/>
        <v>0</v>
      </c>
      <c r="D317" s="79"/>
      <c r="E317" s="79"/>
      <c r="F317" s="79"/>
      <c r="L317" s="55"/>
      <c r="M317" s="55"/>
    </row>
    <row r="318" ht="22" customHeight="1" spans="1:6">
      <c r="A318" s="64">
        <v>2040604</v>
      </c>
      <c r="B318" s="78" t="s">
        <v>477</v>
      </c>
      <c r="C318" s="68">
        <f t="shared" si="4"/>
        <v>78</v>
      </c>
      <c r="D318" s="80">
        <v>78</v>
      </c>
      <c r="E318" s="80"/>
      <c r="F318" s="80"/>
    </row>
    <row r="319" ht="22" customHeight="1" spans="1:6">
      <c r="A319" s="64">
        <v>2040605</v>
      </c>
      <c r="B319" s="78" t="s">
        <v>478</v>
      </c>
      <c r="C319" s="68">
        <f t="shared" si="4"/>
        <v>11</v>
      </c>
      <c r="D319" s="79">
        <v>11</v>
      </c>
      <c r="E319" s="79"/>
      <c r="F319" s="79"/>
    </row>
    <row r="320" ht="22" customHeight="1" spans="1:6">
      <c r="A320" s="64">
        <v>2040606</v>
      </c>
      <c r="B320" s="78" t="s">
        <v>479</v>
      </c>
      <c r="C320" s="68">
        <f t="shared" si="4"/>
        <v>1</v>
      </c>
      <c r="D320" s="79">
        <v>1</v>
      </c>
      <c r="E320" s="79"/>
      <c r="F320" s="79"/>
    </row>
    <row r="321" ht="22" customHeight="1" spans="1:6">
      <c r="A321" s="64">
        <v>2040607</v>
      </c>
      <c r="B321" s="78" t="s">
        <v>480</v>
      </c>
      <c r="C321" s="68">
        <f t="shared" si="4"/>
        <v>27</v>
      </c>
      <c r="D321" s="79">
        <v>27</v>
      </c>
      <c r="E321" s="79"/>
      <c r="F321" s="79"/>
    </row>
    <row r="322" s="56" customFormat="1" ht="22" customHeight="1" spans="1:13">
      <c r="A322" s="64">
        <v>2040608</v>
      </c>
      <c r="B322" s="78" t="s">
        <v>481</v>
      </c>
      <c r="C322" s="68">
        <f t="shared" si="4"/>
        <v>0</v>
      </c>
      <c r="D322" s="79"/>
      <c r="E322" s="79"/>
      <c r="F322" s="79"/>
      <c r="L322" s="55"/>
      <c r="M322" s="55"/>
    </row>
    <row r="323" ht="22" customHeight="1" spans="1:6">
      <c r="A323" s="64">
        <v>2040610</v>
      </c>
      <c r="B323" s="78" t="s">
        <v>482</v>
      </c>
      <c r="C323" s="68">
        <f t="shared" si="4"/>
        <v>19</v>
      </c>
      <c r="D323" s="79">
        <v>19</v>
      </c>
      <c r="E323" s="79"/>
      <c r="F323" s="79"/>
    </row>
    <row r="324" ht="22" customHeight="1" spans="1:6">
      <c r="A324" s="64">
        <v>2040612</v>
      </c>
      <c r="B324" s="78" t="s">
        <v>483</v>
      </c>
      <c r="C324" s="68">
        <f t="shared" si="4"/>
        <v>450</v>
      </c>
      <c r="D324" s="79">
        <v>450</v>
      </c>
      <c r="E324" s="79"/>
      <c r="F324" s="79"/>
    </row>
    <row r="325" s="56" customFormat="1" ht="22" customHeight="1" spans="1:13">
      <c r="A325" s="64">
        <v>2040613</v>
      </c>
      <c r="B325" s="78" t="s">
        <v>333</v>
      </c>
      <c r="C325" s="68">
        <f t="shared" si="4"/>
        <v>0</v>
      </c>
      <c r="D325" s="79"/>
      <c r="E325" s="79"/>
      <c r="F325" s="79"/>
      <c r="L325" s="55"/>
      <c r="M325" s="55"/>
    </row>
    <row r="326" s="56" customFormat="1" ht="22" customHeight="1" spans="1:13">
      <c r="A326" s="64">
        <v>2040650</v>
      </c>
      <c r="B326" s="78" t="s">
        <v>307</v>
      </c>
      <c r="C326" s="68">
        <f t="shared" ref="C326:C389" si="5">SUM(D326:F326)</f>
        <v>0</v>
      </c>
      <c r="D326" s="79"/>
      <c r="E326" s="79"/>
      <c r="F326" s="79"/>
      <c r="L326" s="55"/>
      <c r="M326" s="55"/>
    </row>
    <row r="327" ht="22" customHeight="1" spans="1:6">
      <c r="A327" s="64">
        <v>2040699</v>
      </c>
      <c r="B327" s="78" t="s">
        <v>484</v>
      </c>
      <c r="C327" s="68">
        <f t="shared" si="5"/>
        <v>603</v>
      </c>
      <c r="D327" s="79">
        <v>603</v>
      </c>
      <c r="E327" s="79"/>
      <c r="F327" s="79"/>
    </row>
    <row r="328" s="56" customFormat="1" ht="22" customHeight="1" spans="1:13">
      <c r="A328" s="64">
        <v>20407</v>
      </c>
      <c r="B328" s="81" t="s">
        <v>485</v>
      </c>
      <c r="C328" s="76">
        <f t="shared" si="5"/>
        <v>0</v>
      </c>
      <c r="D328" s="77">
        <f>SUM(D329:D337)</f>
        <v>0</v>
      </c>
      <c r="E328" s="77"/>
      <c r="F328" s="77"/>
      <c r="L328" s="55"/>
      <c r="M328" s="55"/>
    </row>
    <row r="329" s="56" customFormat="1" ht="22" customHeight="1" spans="1:13">
      <c r="A329" s="64">
        <v>2040701</v>
      </c>
      <c r="B329" s="78" t="s">
        <v>294</v>
      </c>
      <c r="C329" s="68">
        <f t="shared" si="5"/>
        <v>0</v>
      </c>
      <c r="D329" s="79"/>
      <c r="E329" s="79"/>
      <c r="F329" s="79"/>
      <c r="L329" s="55"/>
      <c r="M329" s="55"/>
    </row>
    <row r="330" s="56" customFormat="1" ht="22" customHeight="1" spans="1:13">
      <c r="A330" s="64">
        <v>2040702</v>
      </c>
      <c r="B330" s="78" t="s">
        <v>295</v>
      </c>
      <c r="C330" s="68">
        <f t="shared" si="5"/>
        <v>0</v>
      </c>
      <c r="D330" s="79"/>
      <c r="E330" s="79"/>
      <c r="F330" s="79"/>
      <c r="L330" s="55"/>
      <c r="M330" s="55"/>
    </row>
    <row r="331" s="56" customFormat="1" ht="22" customHeight="1" spans="1:13">
      <c r="A331" s="64">
        <v>2040703</v>
      </c>
      <c r="B331" s="78" t="s">
        <v>296</v>
      </c>
      <c r="C331" s="68">
        <f t="shared" si="5"/>
        <v>0</v>
      </c>
      <c r="D331" s="80"/>
      <c r="E331" s="80"/>
      <c r="F331" s="80"/>
      <c r="L331" s="55"/>
      <c r="M331" s="55"/>
    </row>
    <row r="332" s="56" customFormat="1" ht="22" customHeight="1" spans="1:13">
      <c r="A332" s="64">
        <v>2040704</v>
      </c>
      <c r="B332" s="78" t="s">
        <v>486</v>
      </c>
      <c r="C332" s="68">
        <f t="shared" si="5"/>
        <v>0</v>
      </c>
      <c r="D332" s="79"/>
      <c r="E332" s="79"/>
      <c r="F332" s="79"/>
      <c r="L332" s="55"/>
      <c r="M332" s="55"/>
    </row>
    <row r="333" s="56" customFormat="1" ht="22" customHeight="1" spans="1:13">
      <c r="A333" s="64">
        <v>2040705</v>
      </c>
      <c r="B333" s="78" t="s">
        <v>487</v>
      </c>
      <c r="C333" s="68">
        <f t="shared" si="5"/>
        <v>0</v>
      </c>
      <c r="D333" s="79"/>
      <c r="E333" s="79"/>
      <c r="F333" s="79"/>
      <c r="L333" s="55"/>
      <c r="M333" s="55"/>
    </row>
    <row r="334" s="56" customFormat="1" ht="22" customHeight="1" spans="1:13">
      <c r="A334" s="64">
        <v>2040706</v>
      </c>
      <c r="B334" s="78" t="s">
        <v>488</v>
      </c>
      <c r="C334" s="68">
        <f t="shared" si="5"/>
        <v>0</v>
      </c>
      <c r="D334" s="79"/>
      <c r="E334" s="79"/>
      <c r="F334" s="79"/>
      <c r="L334" s="55"/>
      <c r="M334" s="55"/>
    </row>
    <row r="335" s="56" customFormat="1" ht="22" customHeight="1" spans="1:13">
      <c r="A335" s="64">
        <v>2040707</v>
      </c>
      <c r="B335" s="78" t="s">
        <v>333</v>
      </c>
      <c r="C335" s="68">
        <f t="shared" si="5"/>
        <v>0</v>
      </c>
      <c r="D335" s="79"/>
      <c r="E335" s="79"/>
      <c r="F335" s="79"/>
      <c r="L335" s="55"/>
      <c r="M335" s="55"/>
    </row>
    <row r="336" s="56" customFormat="1" ht="22" customHeight="1" spans="1:13">
      <c r="A336" s="64">
        <v>2040750</v>
      </c>
      <c r="B336" s="78" t="s">
        <v>307</v>
      </c>
      <c r="C336" s="68">
        <f t="shared" si="5"/>
        <v>0</v>
      </c>
      <c r="D336" s="79"/>
      <c r="E336" s="79"/>
      <c r="F336" s="79"/>
      <c r="L336" s="55"/>
      <c r="M336" s="55"/>
    </row>
    <row r="337" s="56" customFormat="1" ht="22" customHeight="1" spans="1:13">
      <c r="A337" s="64">
        <v>2040799</v>
      </c>
      <c r="B337" s="78" t="s">
        <v>489</v>
      </c>
      <c r="C337" s="68">
        <f t="shared" si="5"/>
        <v>0</v>
      </c>
      <c r="D337" s="79"/>
      <c r="E337" s="79"/>
      <c r="F337" s="79"/>
      <c r="L337" s="55"/>
      <c r="M337" s="55"/>
    </row>
    <row r="338" ht="22" customHeight="1" spans="1:6">
      <c r="A338" s="64">
        <v>20408</v>
      </c>
      <c r="B338" s="81" t="s">
        <v>490</v>
      </c>
      <c r="C338" s="76">
        <f t="shared" si="5"/>
        <v>9</v>
      </c>
      <c r="D338" s="77">
        <f>SUM(D339:D347)</f>
        <v>9</v>
      </c>
      <c r="E338" s="77"/>
      <c r="F338" s="77"/>
    </row>
    <row r="339" s="56" customFormat="1" ht="22" customHeight="1" spans="1:13">
      <c r="A339" s="64">
        <v>2040801</v>
      </c>
      <c r="B339" s="78" t="s">
        <v>294</v>
      </c>
      <c r="C339" s="68">
        <f t="shared" si="5"/>
        <v>0</v>
      </c>
      <c r="D339" s="79"/>
      <c r="E339" s="79"/>
      <c r="F339" s="79"/>
      <c r="L339" s="55"/>
      <c r="M339" s="55"/>
    </row>
    <row r="340" s="56" customFormat="1" ht="22" customHeight="1" spans="1:13">
      <c r="A340" s="64">
        <v>2040802</v>
      </c>
      <c r="B340" s="78" t="s">
        <v>295</v>
      </c>
      <c r="C340" s="68">
        <f t="shared" si="5"/>
        <v>0</v>
      </c>
      <c r="D340" s="79"/>
      <c r="E340" s="79"/>
      <c r="F340" s="79"/>
      <c r="L340" s="55"/>
      <c r="M340" s="55"/>
    </row>
    <row r="341" s="56" customFormat="1" ht="22" customHeight="1" spans="1:13">
      <c r="A341" s="64">
        <v>2040803</v>
      </c>
      <c r="B341" s="78" t="s">
        <v>296</v>
      </c>
      <c r="C341" s="68">
        <f t="shared" si="5"/>
        <v>0</v>
      </c>
      <c r="D341" s="79"/>
      <c r="E341" s="79"/>
      <c r="F341" s="79"/>
      <c r="L341" s="55"/>
      <c r="M341" s="55"/>
    </row>
    <row r="342" s="56" customFormat="1" ht="22" customHeight="1" spans="1:13">
      <c r="A342" s="64">
        <v>2040804</v>
      </c>
      <c r="B342" s="78" t="s">
        <v>491</v>
      </c>
      <c r="C342" s="68">
        <f t="shared" si="5"/>
        <v>0</v>
      </c>
      <c r="D342" s="79"/>
      <c r="E342" s="79"/>
      <c r="F342" s="79"/>
      <c r="L342" s="55"/>
      <c r="M342" s="55"/>
    </row>
    <row r="343" s="56" customFormat="1" ht="22" customHeight="1" spans="1:13">
      <c r="A343" s="64">
        <v>2040805</v>
      </c>
      <c r="B343" s="78" t="s">
        <v>492</v>
      </c>
      <c r="C343" s="68">
        <f t="shared" si="5"/>
        <v>0</v>
      </c>
      <c r="D343" s="79"/>
      <c r="E343" s="79"/>
      <c r="F343" s="79"/>
      <c r="L343" s="55"/>
      <c r="M343" s="55"/>
    </row>
    <row r="344" s="56" customFormat="1" ht="22" customHeight="1" spans="1:13">
      <c r="A344" s="64">
        <v>2040806</v>
      </c>
      <c r="B344" s="78" t="s">
        <v>493</v>
      </c>
      <c r="C344" s="68">
        <f t="shared" si="5"/>
        <v>0</v>
      </c>
      <c r="D344" s="80"/>
      <c r="E344" s="80"/>
      <c r="F344" s="80"/>
      <c r="L344" s="55"/>
      <c r="M344" s="55"/>
    </row>
    <row r="345" s="56" customFormat="1" ht="22" customHeight="1" spans="1:13">
      <c r="A345" s="64">
        <v>2040807</v>
      </c>
      <c r="B345" s="78" t="s">
        <v>333</v>
      </c>
      <c r="C345" s="68">
        <f t="shared" si="5"/>
        <v>0</v>
      </c>
      <c r="D345" s="79"/>
      <c r="E345" s="79"/>
      <c r="F345" s="79"/>
      <c r="L345" s="55"/>
      <c r="M345" s="55"/>
    </row>
    <row r="346" s="56" customFormat="1" ht="22" customHeight="1" spans="1:13">
      <c r="A346" s="64">
        <v>2040850</v>
      </c>
      <c r="B346" s="78" t="s">
        <v>307</v>
      </c>
      <c r="C346" s="68">
        <f t="shared" si="5"/>
        <v>0</v>
      </c>
      <c r="D346" s="79"/>
      <c r="E346" s="79"/>
      <c r="F346" s="79"/>
      <c r="L346" s="55"/>
      <c r="M346" s="55"/>
    </row>
    <row r="347" ht="22" customHeight="1" spans="1:6">
      <c r="A347" s="64">
        <v>2040899</v>
      </c>
      <c r="B347" s="78" t="s">
        <v>494</v>
      </c>
      <c r="C347" s="68">
        <f t="shared" si="5"/>
        <v>9</v>
      </c>
      <c r="D347" s="79">
        <v>9</v>
      </c>
      <c r="E347" s="79"/>
      <c r="F347" s="79"/>
    </row>
    <row r="348" ht="22" customHeight="1" spans="1:6">
      <c r="A348" s="64">
        <v>20409</v>
      </c>
      <c r="B348" s="81" t="s">
        <v>495</v>
      </c>
      <c r="C348" s="76">
        <f t="shared" si="5"/>
        <v>159</v>
      </c>
      <c r="D348" s="77">
        <f>SUM(D349:D355)</f>
        <v>159</v>
      </c>
      <c r="E348" s="77"/>
      <c r="F348" s="77"/>
    </row>
    <row r="349" s="56" customFormat="1" ht="22" customHeight="1" spans="1:13">
      <c r="A349" s="64">
        <v>2040901</v>
      </c>
      <c r="B349" s="78" t="s">
        <v>294</v>
      </c>
      <c r="C349" s="68">
        <f t="shared" si="5"/>
        <v>0</v>
      </c>
      <c r="D349" s="79"/>
      <c r="E349" s="79"/>
      <c r="F349" s="79"/>
      <c r="L349" s="55"/>
      <c r="M349" s="55"/>
    </row>
    <row r="350" s="56" customFormat="1" ht="22" customHeight="1" spans="1:13">
      <c r="A350" s="64">
        <v>2040902</v>
      </c>
      <c r="B350" s="78" t="s">
        <v>295</v>
      </c>
      <c r="C350" s="68">
        <f t="shared" si="5"/>
        <v>0</v>
      </c>
      <c r="D350" s="79"/>
      <c r="E350" s="79"/>
      <c r="F350" s="79"/>
      <c r="L350" s="55"/>
      <c r="M350" s="55"/>
    </row>
    <row r="351" s="56" customFormat="1" ht="22" customHeight="1" spans="1:13">
      <c r="A351" s="64">
        <v>2040903</v>
      </c>
      <c r="B351" s="78" t="s">
        <v>296</v>
      </c>
      <c r="C351" s="68">
        <f t="shared" si="5"/>
        <v>0</v>
      </c>
      <c r="D351" s="79"/>
      <c r="E351" s="79"/>
      <c r="F351" s="79"/>
      <c r="L351" s="55"/>
      <c r="M351" s="55"/>
    </row>
    <row r="352" s="56" customFormat="1" ht="22" customHeight="1" spans="1:13">
      <c r="A352" s="64">
        <v>2040904</v>
      </c>
      <c r="B352" s="78" t="s">
        <v>496</v>
      </c>
      <c r="C352" s="68">
        <f t="shared" si="5"/>
        <v>0</v>
      </c>
      <c r="D352" s="79"/>
      <c r="E352" s="79"/>
      <c r="F352" s="79"/>
      <c r="L352" s="55"/>
      <c r="M352" s="55"/>
    </row>
    <row r="353" ht="22" customHeight="1" spans="1:6">
      <c r="A353" s="64">
        <v>2040905</v>
      </c>
      <c r="B353" s="78" t="s">
        <v>497</v>
      </c>
      <c r="C353" s="68">
        <f t="shared" si="5"/>
        <v>159</v>
      </c>
      <c r="D353" s="79">
        <v>159</v>
      </c>
      <c r="E353" s="79"/>
      <c r="F353" s="79"/>
    </row>
    <row r="354" s="56" customFormat="1" ht="22" customHeight="1" spans="1:13">
      <c r="A354" s="64">
        <v>2040950</v>
      </c>
      <c r="B354" s="78" t="s">
        <v>307</v>
      </c>
      <c r="C354" s="68">
        <f t="shared" si="5"/>
        <v>0</v>
      </c>
      <c r="D354" s="79"/>
      <c r="E354" s="79"/>
      <c r="F354" s="79"/>
      <c r="L354" s="55"/>
      <c r="M354" s="55"/>
    </row>
    <row r="355" s="56" customFormat="1" ht="22" customHeight="1" spans="1:13">
      <c r="A355" s="64">
        <v>2040999</v>
      </c>
      <c r="B355" s="78" t="s">
        <v>498</v>
      </c>
      <c r="C355" s="68">
        <f t="shared" si="5"/>
        <v>0</v>
      </c>
      <c r="D355" s="79"/>
      <c r="E355" s="79"/>
      <c r="F355" s="79"/>
      <c r="L355" s="55"/>
      <c r="M355" s="55"/>
    </row>
    <row r="356" s="56" customFormat="1" ht="22" customHeight="1" spans="1:13">
      <c r="A356" s="64">
        <v>20410</v>
      </c>
      <c r="B356" s="81" t="s">
        <v>499</v>
      </c>
      <c r="C356" s="76">
        <f t="shared" si="5"/>
        <v>0</v>
      </c>
      <c r="D356" s="77">
        <f>SUM(D357:D361)</f>
        <v>0</v>
      </c>
      <c r="E356" s="77"/>
      <c r="F356" s="77"/>
      <c r="L356" s="55"/>
      <c r="M356" s="55"/>
    </row>
    <row r="357" s="56" customFormat="1" ht="22" customHeight="1" spans="1:13">
      <c r="A357" s="64">
        <v>2041001</v>
      </c>
      <c r="B357" s="78" t="s">
        <v>294</v>
      </c>
      <c r="C357" s="68">
        <f t="shared" si="5"/>
        <v>0</v>
      </c>
      <c r="D357" s="80"/>
      <c r="E357" s="80"/>
      <c r="F357" s="80"/>
      <c r="L357" s="55"/>
      <c r="M357" s="55"/>
    </row>
    <row r="358" s="56" customFormat="1" ht="22" customHeight="1" spans="1:13">
      <c r="A358" s="64">
        <v>2041002</v>
      </c>
      <c r="B358" s="78" t="s">
        <v>295</v>
      </c>
      <c r="C358" s="68">
        <f t="shared" si="5"/>
        <v>0</v>
      </c>
      <c r="D358" s="79"/>
      <c r="E358" s="79"/>
      <c r="F358" s="79"/>
      <c r="L358" s="55"/>
      <c r="M358" s="55"/>
    </row>
    <row r="359" s="56" customFormat="1" ht="22" customHeight="1" spans="1:13">
      <c r="A359" s="64">
        <v>2041006</v>
      </c>
      <c r="B359" s="78" t="s">
        <v>333</v>
      </c>
      <c r="C359" s="68">
        <f t="shared" si="5"/>
        <v>0</v>
      </c>
      <c r="D359" s="79"/>
      <c r="E359" s="79"/>
      <c r="F359" s="79"/>
      <c r="L359" s="55"/>
      <c r="M359" s="55"/>
    </row>
    <row r="360" s="56" customFormat="1" ht="22" customHeight="1" spans="1:13">
      <c r="A360" s="64">
        <v>2041007</v>
      </c>
      <c r="B360" s="78" t="s">
        <v>500</v>
      </c>
      <c r="C360" s="68">
        <f t="shared" si="5"/>
        <v>0</v>
      </c>
      <c r="D360" s="79"/>
      <c r="E360" s="79"/>
      <c r="F360" s="79"/>
      <c r="L360" s="55"/>
      <c r="M360" s="55"/>
    </row>
    <row r="361" s="56" customFormat="1" ht="22" customHeight="1" spans="1:13">
      <c r="A361" s="64">
        <v>2041099</v>
      </c>
      <c r="B361" s="78" t="s">
        <v>501</v>
      </c>
      <c r="C361" s="68">
        <f t="shared" si="5"/>
        <v>0</v>
      </c>
      <c r="D361" s="79"/>
      <c r="E361" s="79"/>
      <c r="F361" s="79"/>
      <c r="L361" s="55"/>
      <c r="M361" s="55"/>
    </row>
    <row r="362" ht="22" customHeight="1" spans="1:6">
      <c r="A362" s="64">
        <v>20499</v>
      </c>
      <c r="B362" s="81" t="s">
        <v>502</v>
      </c>
      <c r="C362" s="76">
        <f t="shared" si="5"/>
        <v>0</v>
      </c>
      <c r="D362" s="77">
        <f>SUM(D363:D364)</f>
        <v>0</v>
      </c>
      <c r="E362" s="77"/>
      <c r="F362" s="77"/>
    </row>
    <row r="363" s="56" customFormat="1" ht="22" customHeight="1" spans="1:13">
      <c r="A363" s="64">
        <v>2049902</v>
      </c>
      <c r="B363" s="78" t="s">
        <v>503</v>
      </c>
      <c r="C363" s="68">
        <f t="shared" si="5"/>
        <v>0</v>
      </c>
      <c r="D363" s="79"/>
      <c r="E363" s="79"/>
      <c r="F363" s="79"/>
      <c r="L363" s="55"/>
      <c r="M363" s="55"/>
    </row>
    <row r="364" ht="22" customHeight="1" spans="1:6">
      <c r="A364" s="64">
        <v>2049999</v>
      </c>
      <c r="B364" s="78" t="s">
        <v>504</v>
      </c>
      <c r="C364" s="68">
        <f t="shared" si="5"/>
        <v>0</v>
      </c>
      <c r="D364" s="79"/>
      <c r="E364" s="79"/>
      <c r="F364" s="79"/>
    </row>
    <row r="365" ht="22" customHeight="1" spans="1:6">
      <c r="A365" s="64">
        <v>205</v>
      </c>
      <c r="B365" s="85" t="s">
        <v>505</v>
      </c>
      <c r="C365" s="72">
        <f t="shared" si="5"/>
        <v>49502</v>
      </c>
      <c r="D365" s="73">
        <f>D366+D371+D378+D384+D390+D394+D398+D402+D408+D415</f>
        <v>49502</v>
      </c>
      <c r="E365" s="73"/>
      <c r="F365" s="73"/>
    </row>
    <row r="366" ht="22" customHeight="1" spans="1:6">
      <c r="A366" s="64">
        <v>20501</v>
      </c>
      <c r="B366" s="81" t="s">
        <v>506</v>
      </c>
      <c r="C366" s="76">
        <f t="shared" si="5"/>
        <v>345</v>
      </c>
      <c r="D366" s="77">
        <f>SUM(D367:D370)</f>
        <v>345</v>
      </c>
      <c r="E366" s="77"/>
      <c r="F366" s="77"/>
    </row>
    <row r="367" ht="22" customHeight="1" spans="1:6">
      <c r="A367" s="64">
        <v>2050101</v>
      </c>
      <c r="B367" s="78" t="s">
        <v>294</v>
      </c>
      <c r="C367" s="68">
        <f t="shared" si="5"/>
        <v>255</v>
      </c>
      <c r="D367" s="79">
        <v>255</v>
      </c>
      <c r="E367" s="79"/>
      <c r="F367" s="79"/>
    </row>
    <row r="368" s="56" customFormat="1" ht="22" customHeight="1" spans="1:13">
      <c r="A368" s="64">
        <v>2050102</v>
      </c>
      <c r="B368" s="78" t="s">
        <v>295</v>
      </c>
      <c r="C368" s="68">
        <f t="shared" si="5"/>
        <v>0</v>
      </c>
      <c r="D368" s="79"/>
      <c r="E368" s="79"/>
      <c r="F368" s="79"/>
      <c r="L368" s="55"/>
      <c r="M368" s="55"/>
    </row>
    <row r="369" s="56" customFormat="1" ht="22" customHeight="1" spans="1:13">
      <c r="A369" s="64">
        <v>2050103</v>
      </c>
      <c r="B369" s="78" t="s">
        <v>296</v>
      </c>
      <c r="C369" s="68">
        <f t="shared" si="5"/>
        <v>0</v>
      </c>
      <c r="D369" s="79"/>
      <c r="E369" s="79"/>
      <c r="F369" s="79"/>
      <c r="L369" s="55"/>
      <c r="M369" s="55"/>
    </row>
    <row r="370" ht="22" customHeight="1" spans="1:6">
      <c r="A370" s="64">
        <v>2050199</v>
      </c>
      <c r="B370" s="78" t="s">
        <v>507</v>
      </c>
      <c r="C370" s="68">
        <f t="shared" si="5"/>
        <v>90</v>
      </c>
      <c r="D370" s="80">
        <v>90</v>
      </c>
      <c r="E370" s="80"/>
      <c r="F370" s="80"/>
    </row>
    <row r="371" ht="22" customHeight="1" spans="1:6">
      <c r="A371" s="64">
        <v>20502</v>
      </c>
      <c r="B371" s="81" t="s">
        <v>508</v>
      </c>
      <c r="C371" s="76">
        <f t="shared" si="5"/>
        <v>46892</v>
      </c>
      <c r="D371" s="77">
        <f>SUM(D372:D377)</f>
        <v>46892</v>
      </c>
      <c r="E371" s="77"/>
      <c r="F371" s="77"/>
    </row>
    <row r="372" ht="22" customHeight="1" spans="1:6">
      <c r="A372" s="64">
        <v>2050201</v>
      </c>
      <c r="B372" s="78" t="s">
        <v>509</v>
      </c>
      <c r="C372" s="68">
        <f t="shared" si="5"/>
        <v>4801</v>
      </c>
      <c r="D372" s="79">
        <v>4801</v>
      </c>
      <c r="E372" s="79"/>
      <c r="F372" s="79"/>
    </row>
    <row r="373" ht="22" customHeight="1" spans="1:6">
      <c r="A373" s="64">
        <v>2050202</v>
      </c>
      <c r="B373" s="78" t="s">
        <v>510</v>
      </c>
      <c r="C373" s="68">
        <f t="shared" si="5"/>
        <v>26653</v>
      </c>
      <c r="D373" s="79">
        <f>1600+1600+23453</f>
        <v>26653</v>
      </c>
      <c r="E373" s="79"/>
      <c r="F373" s="79"/>
    </row>
    <row r="374" ht="22" customHeight="1" spans="1:6">
      <c r="A374" s="64">
        <v>2050203</v>
      </c>
      <c r="B374" s="78" t="s">
        <v>511</v>
      </c>
      <c r="C374" s="68">
        <f t="shared" si="5"/>
        <v>11226</v>
      </c>
      <c r="D374" s="79">
        <f>2500+2500+6226</f>
        <v>11226</v>
      </c>
      <c r="E374" s="79"/>
      <c r="F374" s="79"/>
    </row>
    <row r="375" ht="22" customHeight="1" spans="1:6">
      <c r="A375" s="64">
        <v>2050204</v>
      </c>
      <c r="B375" s="78" t="s">
        <v>512</v>
      </c>
      <c r="C375" s="68">
        <f t="shared" si="5"/>
        <v>2731</v>
      </c>
      <c r="D375" s="86">
        <v>2731</v>
      </c>
      <c r="E375" s="79"/>
      <c r="F375" s="79"/>
    </row>
    <row r="376" s="56" customFormat="1" ht="22" customHeight="1" spans="1:13">
      <c r="A376" s="64">
        <v>2050205</v>
      </c>
      <c r="B376" s="78" t="s">
        <v>513</v>
      </c>
      <c r="C376" s="68">
        <f t="shared" si="5"/>
        <v>0</v>
      </c>
      <c r="D376" s="79"/>
      <c r="E376" s="79"/>
      <c r="F376" s="79"/>
      <c r="L376" s="55"/>
      <c r="M376" s="55"/>
    </row>
    <row r="377" ht="22" customHeight="1" spans="1:6">
      <c r="A377" s="64">
        <v>2050299</v>
      </c>
      <c r="B377" s="78" t="s">
        <v>514</v>
      </c>
      <c r="C377" s="68">
        <f t="shared" si="5"/>
        <v>1481</v>
      </c>
      <c r="D377" s="79">
        <v>1481</v>
      </c>
      <c r="E377" s="79"/>
      <c r="F377" s="79"/>
    </row>
    <row r="378" ht="22" customHeight="1" spans="1:6">
      <c r="A378" s="64">
        <v>20503</v>
      </c>
      <c r="B378" s="81" t="s">
        <v>515</v>
      </c>
      <c r="C378" s="76">
        <f t="shared" si="5"/>
        <v>6</v>
      </c>
      <c r="D378" s="77">
        <f>SUM(D379:D383)</f>
        <v>6</v>
      </c>
      <c r="E378" s="77"/>
      <c r="F378" s="77"/>
    </row>
    <row r="379" s="56" customFormat="1" ht="22" customHeight="1" spans="1:13">
      <c r="A379" s="64">
        <v>2050301</v>
      </c>
      <c r="B379" s="78" t="s">
        <v>516</v>
      </c>
      <c r="C379" s="68">
        <f t="shared" si="5"/>
        <v>0</v>
      </c>
      <c r="D379" s="79"/>
      <c r="E379" s="79"/>
      <c r="F379" s="79"/>
      <c r="L379" s="55"/>
      <c r="M379" s="55"/>
    </row>
    <row r="380" ht="22" customHeight="1" spans="1:6">
      <c r="A380" s="64">
        <v>2050302</v>
      </c>
      <c r="B380" s="78" t="s">
        <v>517</v>
      </c>
      <c r="C380" s="68">
        <f t="shared" si="5"/>
        <v>6</v>
      </c>
      <c r="D380" s="79">
        <v>6</v>
      </c>
      <c r="E380" s="79"/>
      <c r="F380" s="79"/>
    </row>
    <row r="381" s="56" customFormat="1" ht="22" customHeight="1" spans="1:13">
      <c r="A381" s="64">
        <v>2050303</v>
      </c>
      <c r="B381" s="78" t="s">
        <v>518</v>
      </c>
      <c r="C381" s="68">
        <f t="shared" si="5"/>
        <v>0</v>
      </c>
      <c r="D381" s="79"/>
      <c r="E381" s="79"/>
      <c r="F381" s="79"/>
      <c r="L381" s="55"/>
      <c r="M381" s="55"/>
    </row>
    <row r="382" s="56" customFormat="1" ht="22" customHeight="1" spans="1:13">
      <c r="A382" s="64">
        <v>2050305</v>
      </c>
      <c r="B382" s="78" t="s">
        <v>519</v>
      </c>
      <c r="C382" s="68">
        <f t="shared" si="5"/>
        <v>0</v>
      </c>
      <c r="D382" s="79"/>
      <c r="E382" s="79"/>
      <c r="F382" s="79"/>
      <c r="L382" s="55"/>
      <c r="M382" s="55"/>
    </row>
    <row r="383" s="56" customFormat="1" ht="22" customHeight="1" spans="1:13">
      <c r="A383" s="64">
        <v>2050399</v>
      </c>
      <c r="B383" s="78" t="s">
        <v>520</v>
      </c>
      <c r="C383" s="68">
        <f t="shared" si="5"/>
        <v>0</v>
      </c>
      <c r="D383" s="80"/>
      <c r="E383" s="80"/>
      <c r="F383" s="80"/>
      <c r="L383" s="55"/>
      <c r="M383" s="55"/>
    </row>
    <row r="384" s="56" customFormat="1" ht="22" customHeight="1" spans="1:13">
      <c r="A384" s="64">
        <v>20504</v>
      </c>
      <c r="B384" s="81" t="s">
        <v>521</v>
      </c>
      <c r="C384" s="76">
        <f t="shared" si="5"/>
        <v>0</v>
      </c>
      <c r="D384" s="77">
        <f>SUM(D385:D389)</f>
        <v>0</v>
      </c>
      <c r="E384" s="77"/>
      <c r="F384" s="77"/>
      <c r="L384" s="55"/>
      <c r="M384" s="55"/>
    </row>
    <row r="385" s="56" customFormat="1" ht="22" customHeight="1" spans="1:13">
      <c r="A385" s="64">
        <v>2050401</v>
      </c>
      <c r="B385" s="78" t="s">
        <v>522</v>
      </c>
      <c r="C385" s="68">
        <f t="shared" si="5"/>
        <v>0</v>
      </c>
      <c r="D385" s="79"/>
      <c r="E385" s="79"/>
      <c r="F385" s="79"/>
      <c r="L385" s="55"/>
      <c r="M385" s="55"/>
    </row>
    <row r="386" s="56" customFormat="1" ht="22" customHeight="1" spans="1:13">
      <c r="A386" s="64">
        <v>2050402</v>
      </c>
      <c r="B386" s="78" t="s">
        <v>523</v>
      </c>
      <c r="C386" s="68">
        <f t="shared" si="5"/>
        <v>0</v>
      </c>
      <c r="D386" s="79"/>
      <c r="E386" s="79"/>
      <c r="F386" s="79"/>
      <c r="L386" s="55"/>
      <c r="M386" s="55"/>
    </row>
    <row r="387" s="56" customFormat="1" ht="22" customHeight="1" spans="1:13">
      <c r="A387" s="64">
        <v>2050403</v>
      </c>
      <c r="B387" s="78" t="s">
        <v>524</v>
      </c>
      <c r="C387" s="68">
        <f t="shared" si="5"/>
        <v>0</v>
      </c>
      <c r="D387" s="79"/>
      <c r="E387" s="79"/>
      <c r="F387" s="79"/>
      <c r="L387" s="55"/>
      <c r="M387" s="55"/>
    </row>
    <row r="388" s="56" customFormat="1" ht="22" customHeight="1" spans="1:13">
      <c r="A388" s="64">
        <v>2050404</v>
      </c>
      <c r="B388" s="78" t="s">
        <v>525</v>
      </c>
      <c r="C388" s="68">
        <f t="shared" si="5"/>
        <v>0</v>
      </c>
      <c r="D388" s="79"/>
      <c r="E388" s="79"/>
      <c r="F388" s="79"/>
      <c r="L388" s="55"/>
      <c r="M388" s="55"/>
    </row>
    <row r="389" s="56" customFormat="1" ht="22" customHeight="1" spans="1:13">
      <c r="A389" s="64">
        <v>2050499</v>
      </c>
      <c r="B389" s="78" t="s">
        <v>526</v>
      </c>
      <c r="C389" s="68">
        <f t="shared" si="5"/>
        <v>0</v>
      </c>
      <c r="D389" s="79"/>
      <c r="E389" s="79"/>
      <c r="F389" s="79"/>
      <c r="L389" s="55"/>
      <c r="M389" s="55"/>
    </row>
    <row r="390" s="56" customFormat="1" ht="22" customHeight="1" spans="1:13">
      <c r="A390" s="64">
        <v>20505</v>
      </c>
      <c r="B390" s="81" t="s">
        <v>527</v>
      </c>
      <c r="C390" s="76">
        <f t="shared" ref="C390:C453" si="6">SUM(D390:F390)</f>
        <v>0</v>
      </c>
      <c r="D390" s="77">
        <f>SUM(D391:D393)</f>
        <v>0</v>
      </c>
      <c r="E390" s="77"/>
      <c r="F390" s="77"/>
      <c r="L390" s="55"/>
      <c r="M390" s="55"/>
    </row>
    <row r="391" s="56" customFormat="1" ht="22" customHeight="1" spans="1:13">
      <c r="A391" s="64">
        <v>2050501</v>
      </c>
      <c r="B391" s="78" t="s">
        <v>528</v>
      </c>
      <c r="C391" s="68">
        <f t="shared" si="6"/>
        <v>0</v>
      </c>
      <c r="D391" s="79"/>
      <c r="E391" s="79"/>
      <c r="F391" s="79"/>
      <c r="L391" s="55"/>
      <c r="M391" s="55"/>
    </row>
    <row r="392" s="56" customFormat="1" ht="22" customHeight="1" spans="1:13">
      <c r="A392" s="64">
        <v>2050502</v>
      </c>
      <c r="B392" s="78" t="s">
        <v>529</v>
      </c>
      <c r="C392" s="68">
        <f t="shared" si="6"/>
        <v>0</v>
      </c>
      <c r="D392" s="79"/>
      <c r="E392" s="79"/>
      <c r="F392" s="79"/>
      <c r="L392" s="55"/>
      <c r="M392" s="55"/>
    </row>
    <row r="393" s="56" customFormat="1" ht="22" customHeight="1" spans="1:13">
      <c r="A393" s="64">
        <v>2050599</v>
      </c>
      <c r="B393" s="78" t="s">
        <v>530</v>
      </c>
      <c r="C393" s="68">
        <f t="shared" si="6"/>
        <v>0</v>
      </c>
      <c r="D393" s="79"/>
      <c r="E393" s="79"/>
      <c r="F393" s="79"/>
      <c r="L393" s="55"/>
      <c r="M393" s="55"/>
    </row>
    <row r="394" s="56" customFormat="1" ht="22" customHeight="1" spans="1:13">
      <c r="A394" s="64">
        <v>20506</v>
      </c>
      <c r="B394" s="81" t="s">
        <v>531</v>
      </c>
      <c r="C394" s="76">
        <f t="shared" si="6"/>
        <v>0</v>
      </c>
      <c r="D394" s="77">
        <f>SUM(D395:D397)</f>
        <v>0</v>
      </c>
      <c r="E394" s="77"/>
      <c r="F394" s="77"/>
      <c r="L394" s="55"/>
      <c r="M394" s="55"/>
    </row>
    <row r="395" s="56" customFormat="1" ht="22" customHeight="1" spans="1:13">
      <c r="A395" s="64">
        <v>2050601</v>
      </c>
      <c r="B395" s="78" t="s">
        <v>532</v>
      </c>
      <c r="C395" s="68">
        <f t="shared" si="6"/>
        <v>0</v>
      </c>
      <c r="D395" s="79"/>
      <c r="E395" s="79"/>
      <c r="F395" s="79"/>
      <c r="L395" s="55"/>
      <c r="M395" s="55"/>
    </row>
    <row r="396" s="56" customFormat="1" ht="22" customHeight="1" spans="1:13">
      <c r="A396" s="64">
        <v>2050602</v>
      </c>
      <c r="B396" s="78" t="s">
        <v>533</v>
      </c>
      <c r="C396" s="68">
        <f t="shared" si="6"/>
        <v>0</v>
      </c>
      <c r="D396" s="80"/>
      <c r="E396" s="80"/>
      <c r="F396" s="80"/>
      <c r="L396" s="55"/>
      <c r="M396" s="55"/>
    </row>
    <row r="397" s="56" customFormat="1" ht="22" customHeight="1" spans="1:13">
      <c r="A397" s="64">
        <v>2050699</v>
      </c>
      <c r="B397" s="78" t="s">
        <v>534</v>
      </c>
      <c r="C397" s="68">
        <f t="shared" si="6"/>
        <v>0</v>
      </c>
      <c r="D397" s="79"/>
      <c r="E397" s="79"/>
      <c r="F397" s="79"/>
      <c r="L397" s="55"/>
      <c r="M397" s="55"/>
    </row>
    <row r="398" ht="22" customHeight="1" spans="1:6">
      <c r="A398" s="64">
        <v>20507</v>
      </c>
      <c r="B398" s="81" t="s">
        <v>535</v>
      </c>
      <c r="C398" s="76">
        <f t="shared" si="6"/>
        <v>1071</v>
      </c>
      <c r="D398" s="77">
        <f>SUM(D399:D401)</f>
        <v>1071</v>
      </c>
      <c r="E398" s="77"/>
      <c r="F398" s="77"/>
    </row>
    <row r="399" ht="22" customHeight="1" spans="1:6">
      <c r="A399" s="64">
        <v>2050701</v>
      </c>
      <c r="B399" s="78" t="s">
        <v>536</v>
      </c>
      <c r="C399" s="68">
        <f t="shared" si="6"/>
        <v>1071</v>
      </c>
      <c r="D399" s="79">
        <v>1071</v>
      </c>
      <c r="E399" s="79"/>
      <c r="F399" s="79"/>
    </row>
    <row r="400" s="56" customFormat="1" ht="22" customHeight="1" spans="1:13">
      <c r="A400" s="64">
        <v>2050702</v>
      </c>
      <c r="B400" s="78" t="s">
        <v>537</v>
      </c>
      <c r="C400" s="68">
        <f t="shared" si="6"/>
        <v>0</v>
      </c>
      <c r="D400" s="79"/>
      <c r="E400" s="79"/>
      <c r="F400" s="79"/>
      <c r="L400" s="55"/>
      <c r="M400" s="55"/>
    </row>
    <row r="401" s="56" customFormat="1" ht="22" customHeight="1" spans="1:13">
      <c r="A401" s="64">
        <v>2050799</v>
      </c>
      <c r="B401" s="78" t="s">
        <v>538</v>
      </c>
      <c r="C401" s="68">
        <f t="shared" si="6"/>
        <v>0</v>
      </c>
      <c r="D401" s="79"/>
      <c r="E401" s="79"/>
      <c r="F401" s="79"/>
      <c r="L401" s="55"/>
      <c r="M401" s="55"/>
    </row>
    <row r="402" ht="22" customHeight="1" spans="1:6">
      <c r="A402" s="64">
        <v>20508</v>
      </c>
      <c r="B402" s="81" t="s">
        <v>539</v>
      </c>
      <c r="C402" s="76">
        <f t="shared" si="6"/>
        <v>1089</v>
      </c>
      <c r="D402" s="77">
        <f>SUM(D403:D407)</f>
        <v>1089</v>
      </c>
      <c r="E402" s="77"/>
      <c r="F402" s="77"/>
    </row>
    <row r="403" ht="22" customHeight="1" spans="1:6">
      <c r="A403" s="64">
        <v>2050801</v>
      </c>
      <c r="B403" s="78" t="s">
        <v>540</v>
      </c>
      <c r="C403" s="68">
        <f t="shared" si="6"/>
        <v>508</v>
      </c>
      <c r="D403" s="79">
        <v>508</v>
      </c>
      <c r="E403" s="79"/>
      <c r="F403" s="79"/>
    </row>
    <row r="404" ht="22" customHeight="1" spans="1:6">
      <c r="A404" s="64">
        <v>2050802</v>
      </c>
      <c r="B404" s="78" t="s">
        <v>541</v>
      </c>
      <c r="C404" s="68">
        <f t="shared" si="6"/>
        <v>581</v>
      </c>
      <c r="D404" s="79">
        <v>581</v>
      </c>
      <c r="E404" s="79"/>
      <c r="F404" s="79"/>
    </row>
    <row r="405" s="56" customFormat="1" ht="22" customHeight="1" spans="1:13">
      <c r="A405" s="64">
        <v>2050803</v>
      </c>
      <c r="B405" s="78" t="s">
        <v>542</v>
      </c>
      <c r="C405" s="68">
        <f t="shared" si="6"/>
        <v>0</v>
      </c>
      <c r="D405" s="79"/>
      <c r="E405" s="79"/>
      <c r="F405" s="79"/>
      <c r="L405" s="55"/>
      <c r="M405" s="55"/>
    </row>
    <row r="406" s="56" customFormat="1" ht="22" customHeight="1" spans="1:13">
      <c r="A406" s="64">
        <v>2050804</v>
      </c>
      <c r="B406" s="78" t="s">
        <v>543</v>
      </c>
      <c r="C406" s="68">
        <f t="shared" si="6"/>
        <v>0</v>
      </c>
      <c r="D406" s="79"/>
      <c r="E406" s="79"/>
      <c r="F406" s="79"/>
      <c r="L406" s="55"/>
      <c r="M406" s="55"/>
    </row>
    <row r="407" s="56" customFormat="1" ht="22" customHeight="1" spans="1:13">
      <c r="A407" s="64">
        <v>2050899</v>
      </c>
      <c r="B407" s="78" t="s">
        <v>544</v>
      </c>
      <c r="C407" s="68">
        <f t="shared" si="6"/>
        <v>0</v>
      </c>
      <c r="D407" s="79"/>
      <c r="E407" s="79"/>
      <c r="F407" s="79"/>
      <c r="L407" s="55"/>
      <c r="M407" s="55"/>
    </row>
    <row r="408" s="56" customFormat="1" ht="22" customHeight="1" spans="1:13">
      <c r="A408" s="64">
        <v>20509</v>
      </c>
      <c r="B408" s="81" t="s">
        <v>545</v>
      </c>
      <c r="C408" s="76">
        <f t="shared" si="6"/>
        <v>0</v>
      </c>
      <c r="D408" s="77">
        <f>SUM(D409:D414)</f>
        <v>0</v>
      </c>
      <c r="E408" s="77"/>
      <c r="F408" s="77"/>
      <c r="L408" s="55"/>
      <c r="M408" s="55"/>
    </row>
    <row r="409" s="56" customFormat="1" ht="22" customHeight="1" spans="1:13">
      <c r="A409" s="64">
        <v>2050901</v>
      </c>
      <c r="B409" s="78" t="s">
        <v>546</v>
      </c>
      <c r="C409" s="68">
        <f t="shared" si="6"/>
        <v>0</v>
      </c>
      <c r="D409" s="80"/>
      <c r="E409" s="80"/>
      <c r="F409" s="80"/>
      <c r="L409" s="55"/>
      <c r="M409" s="55"/>
    </row>
    <row r="410" s="56" customFormat="1" ht="22" customHeight="1" spans="1:13">
      <c r="A410" s="64">
        <v>2050902</v>
      </c>
      <c r="B410" s="78" t="s">
        <v>547</v>
      </c>
      <c r="C410" s="68">
        <f t="shared" si="6"/>
        <v>0</v>
      </c>
      <c r="D410" s="79"/>
      <c r="E410" s="79"/>
      <c r="F410" s="79"/>
      <c r="L410" s="55"/>
      <c r="M410" s="55"/>
    </row>
    <row r="411" s="56" customFormat="1" ht="22" customHeight="1" spans="1:13">
      <c r="A411" s="64">
        <v>2050903</v>
      </c>
      <c r="B411" s="78" t="s">
        <v>548</v>
      </c>
      <c r="C411" s="68">
        <f t="shared" si="6"/>
        <v>0</v>
      </c>
      <c r="D411" s="79"/>
      <c r="E411" s="79"/>
      <c r="F411" s="79"/>
      <c r="L411" s="55"/>
      <c r="M411" s="55"/>
    </row>
    <row r="412" s="56" customFormat="1" ht="22" customHeight="1" spans="1:13">
      <c r="A412" s="64">
        <v>2050904</v>
      </c>
      <c r="B412" s="78" t="s">
        <v>549</v>
      </c>
      <c r="C412" s="68">
        <f t="shared" si="6"/>
        <v>0</v>
      </c>
      <c r="D412" s="79"/>
      <c r="E412" s="79"/>
      <c r="F412" s="79"/>
      <c r="L412" s="55"/>
      <c r="M412" s="55"/>
    </row>
    <row r="413" s="56" customFormat="1" ht="22" customHeight="1" spans="1:13">
      <c r="A413" s="64">
        <v>2050905</v>
      </c>
      <c r="B413" s="78" t="s">
        <v>550</v>
      </c>
      <c r="C413" s="68">
        <f t="shared" si="6"/>
        <v>0</v>
      </c>
      <c r="D413" s="79"/>
      <c r="E413" s="79"/>
      <c r="F413" s="79"/>
      <c r="L413" s="55"/>
      <c r="M413" s="55"/>
    </row>
    <row r="414" s="56" customFormat="1" ht="22" customHeight="1" spans="1:13">
      <c r="A414" s="64">
        <v>2050999</v>
      </c>
      <c r="B414" s="78" t="s">
        <v>551</v>
      </c>
      <c r="C414" s="68">
        <f t="shared" si="6"/>
        <v>0</v>
      </c>
      <c r="D414" s="79"/>
      <c r="E414" s="79"/>
      <c r="F414" s="79"/>
      <c r="L414" s="55"/>
      <c r="M414" s="55"/>
    </row>
    <row r="415" ht="22" customHeight="1" spans="1:6">
      <c r="A415" s="64">
        <v>20599</v>
      </c>
      <c r="B415" s="81" t="s">
        <v>552</v>
      </c>
      <c r="C415" s="76">
        <f t="shared" si="6"/>
        <v>99</v>
      </c>
      <c r="D415" s="77">
        <f>D416</f>
        <v>99</v>
      </c>
      <c r="E415" s="77"/>
      <c r="F415" s="77"/>
    </row>
    <row r="416" ht="22" customHeight="1" spans="1:6">
      <c r="A416" s="64">
        <v>2059999</v>
      </c>
      <c r="B416" s="78" t="s">
        <v>553</v>
      </c>
      <c r="C416" s="68">
        <f t="shared" si="6"/>
        <v>99</v>
      </c>
      <c r="D416" s="79">
        <v>99</v>
      </c>
      <c r="E416" s="79"/>
      <c r="F416" s="79"/>
    </row>
    <row r="417" ht="22" customHeight="1" spans="1:6">
      <c r="A417" s="64">
        <v>206</v>
      </c>
      <c r="B417" s="85" t="s">
        <v>554</v>
      </c>
      <c r="C417" s="72">
        <f t="shared" si="6"/>
        <v>773</v>
      </c>
      <c r="D417" s="73">
        <f>D418+D423+D432+D438+D443+D448+D453+D460+D464+D468</f>
        <v>773</v>
      </c>
      <c r="E417" s="73"/>
      <c r="F417" s="73"/>
    </row>
    <row r="418" ht="22" customHeight="1" spans="1:6">
      <c r="A418" s="64">
        <v>20601</v>
      </c>
      <c r="B418" s="81" t="s">
        <v>555</v>
      </c>
      <c r="C418" s="76">
        <f t="shared" si="6"/>
        <v>232</v>
      </c>
      <c r="D418" s="77">
        <f>SUM(D419:D422)</f>
        <v>232</v>
      </c>
      <c r="E418" s="77"/>
      <c r="F418" s="77"/>
    </row>
    <row r="419" ht="22" customHeight="1" spans="1:6">
      <c r="A419" s="64">
        <v>2060101</v>
      </c>
      <c r="B419" s="78" t="s">
        <v>294</v>
      </c>
      <c r="C419" s="68">
        <f t="shared" si="6"/>
        <v>232</v>
      </c>
      <c r="D419" s="79">
        <v>232</v>
      </c>
      <c r="E419" s="79"/>
      <c r="F419" s="79"/>
    </row>
    <row r="420" s="56" customFormat="1" ht="22" customHeight="1" spans="1:13">
      <c r="A420" s="64">
        <v>2060102</v>
      </c>
      <c r="B420" s="78" t="s">
        <v>295</v>
      </c>
      <c r="C420" s="68">
        <f t="shared" si="6"/>
        <v>0</v>
      </c>
      <c r="D420" s="79"/>
      <c r="E420" s="79"/>
      <c r="F420" s="79"/>
      <c r="L420" s="55"/>
      <c r="M420" s="55"/>
    </row>
    <row r="421" s="56" customFormat="1" ht="22" customHeight="1" spans="1:13">
      <c r="A421" s="64">
        <v>2060103</v>
      </c>
      <c r="B421" s="78" t="s">
        <v>296</v>
      </c>
      <c r="C421" s="68">
        <f t="shared" si="6"/>
        <v>0</v>
      </c>
      <c r="D421" s="79"/>
      <c r="E421" s="79"/>
      <c r="F421" s="79"/>
      <c r="L421" s="55"/>
      <c r="M421" s="55"/>
    </row>
    <row r="422" s="56" customFormat="1" ht="22" customHeight="1" spans="1:13">
      <c r="A422" s="64">
        <v>2060199</v>
      </c>
      <c r="B422" s="78" t="s">
        <v>556</v>
      </c>
      <c r="C422" s="68">
        <f t="shared" si="6"/>
        <v>0</v>
      </c>
      <c r="D422" s="80"/>
      <c r="E422" s="80"/>
      <c r="F422" s="80"/>
      <c r="L422" s="55"/>
      <c r="M422" s="55"/>
    </row>
    <row r="423" s="56" customFormat="1" ht="22" customHeight="1" spans="1:13">
      <c r="A423" s="64">
        <v>20602</v>
      </c>
      <c r="B423" s="81" t="s">
        <v>557</v>
      </c>
      <c r="C423" s="76">
        <f t="shared" si="6"/>
        <v>0</v>
      </c>
      <c r="D423" s="77">
        <f>SUM(D424:D431)</f>
        <v>0</v>
      </c>
      <c r="E423" s="77"/>
      <c r="F423" s="77"/>
      <c r="L423" s="55"/>
      <c r="M423" s="55"/>
    </row>
    <row r="424" s="56" customFormat="1" ht="22" customHeight="1" spans="1:13">
      <c r="A424" s="64">
        <v>2060201</v>
      </c>
      <c r="B424" s="78" t="s">
        <v>558</v>
      </c>
      <c r="C424" s="68">
        <f t="shared" si="6"/>
        <v>0</v>
      </c>
      <c r="D424" s="79"/>
      <c r="E424" s="79"/>
      <c r="F424" s="79"/>
      <c r="L424" s="55"/>
      <c r="M424" s="55"/>
    </row>
    <row r="425" s="56" customFormat="1" ht="22" customHeight="1" spans="1:13">
      <c r="A425" s="64">
        <v>2060203</v>
      </c>
      <c r="B425" s="78" t="s">
        <v>559</v>
      </c>
      <c r="C425" s="68">
        <f t="shared" si="6"/>
        <v>0</v>
      </c>
      <c r="D425" s="79"/>
      <c r="E425" s="79"/>
      <c r="F425" s="79"/>
      <c r="L425" s="55"/>
      <c r="M425" s="55"/>
    </row>
    <row r="426" s="56" customFormat="1" ht="22" customHeight="1" spans="1:13">
      <c r="A426" s="64">
        <v>2060204</v>
      </c>
      <c r="B426" s="78" t="s">
        <v>560</v>
      </c>
      <c r="C426" s="68">
        <f t="shared" si="6"/>
        <v>0</v>
      </c>
      <c r="D426" s="79"/>
      <c r="E426" s="79"/>
      <c r="F426" s="79"/>
      <c r="L426" s="55"/>
      <c r="M426" s="55"/>
    </row>
    <row r="427" s="56" customFormat="1" ht="22" customHeight="1" spans="1:13">
      <c r="A427" s="64">
        <v>2060205</v>
      </c>
      <c r="B427" s="78" t="s">
        <v>561</v>
      </c>
      <c r="C427" s="68">
        <f t="shared" si="6"/>
        <v>0</v>
      </c>
      <c r="D427" s="79"/>
      <c r="E427" s="79"/>
      <c r="F427" s="79"/>
      <c r="L427" s="55"/>
      <c r="M427" s="55"/>
    </row>
    <row r="428" s="56" customFormat="1" ht="22" customHeight="1" spans="1:13">
      <c r="A428" s="64">
        <v>2060206</v>
      </c>
      <c r="B428" s="78" t="s">
        <v>562</v>
      </c>
      <c r="C428" s="68">
        <f t="shared" si="6"/>
        <v>0</v>
      </c>
      <c r="D428" s="79"/>
      <c r="E428" s="79"/>
      <c r="F428" s="79"/>
      <c r="L428" s="55"/>
      <c r="M428" s="55"/>
    </row>
    <row r="429" s="56" customFormat="1" ht="22" customHeight="1" spans="1:13">
      <c r="A429" s="64">
        <v>2060207</v>
      </c>
      <c r="B429" s="78" t="s">
        <v>563</v>
      </c>
      <c r="C429" s="68">
        <f t="shared" si="6"/>
        <v>0</v>
      </c>
      <c r="D429" s="79"/>
      <c r="E429" s="79"/>
      <c r="F429" s="79"/>
      <c r="L429" s="55"/>
      <c r="M429" s="55"/>
    </row>
    <row r="430" s="56" customFormat="1" ht="22" customHeight="1" spans="1:13">
      <c r="A430" s="64">
        <v>2060208</v>
      </c>
      <c r="B430" s="78" t="s">
        <v>564</v>
      </c>
      <c r="C430" s="68">
        <f t="shared" si="6"/>
        <v>0</v>
      </c>
      <c r="D430" s="79"/>
      <c r="E430" s="79"/>
      <c r="F430" s="79"/>
      <c r="L430" s="55"/>
      <c r="M430" s="55"/>
    </row>
    <row r="431" s="56" customFormat="1" ht="22" customHeight="1" spans="1:13">
      <c r="A431" s="64">
        <v>2060299</v>
      </c>
      <c r="B431" s="78" t="s">
        <v>565</v>
      </c>
      <c r="C431" s="68">
        <f t="shared" si="6"/>
        <v>0</v>
      </c>
      <c r="D431" s="79"/>
      <c r="E431" s="79"/>
      <c r="F431" s="79"/>
      <c r="L431" s="55"/>
      <c r="M431" s="55"/>
    </row>
    <row r="432" s="56" customFormat="1" ht="22" customHeight="1" spans="1:13">
      <c r="A432" s="64">
        <v>20603</v>
      </c>
      <c r="B432" s="81" t="s">
        <v>566</v>
      </c>
      <c r="C432" s="76">
        <f t="shared" si="6"/>
        <v>0</v>
      </c>
      <c r="D432" s="77">
        <f>SUM(D433:D437)</f>
        <v>0</v>
      </c>
      <c r="E432" s="77"/>
      <c r="F432" s="77"/>
      <c r="L432" s="55"/>
      <c r="M432" s="55"/>
    </row>
    <row r="433" s="56" customFormat="1" ht="22" customHeight="1" spans="1:13">
      <c r="A433" s="64">
        <v>2060301</v>
      </c>
      <c r="B433" s="78" t="s">
        <v>558</v>
      </c>
      <c r="C433" s="68">
        <f t="shared" si="6"/>
        <v>0</v>
      </c>
      <c r="D433" s="79"/>
      <c r="E433" s="79"/>
      <c r="F433" s="79"/>
      <c r="L433" s="55"/>
      <c r="M433" s="55"/>
    </row>
    <row r="434" s="56" customFormat="1" ht="22" customHeight="1" spans="1:13">
      <c r="A434" s="64">
        <v>2060302</v>
      </c>
      <c r="B434" s="78" t="s">
        <v>567</v>
      </c>
      <c r="C434" s="68">
        <f t="shared" si="6"/>
        <v>0</v>
      </c>
      <c r="D434" s="79"/>
      <c r="E434" s="79"/>
      <c r="F434" s="79"/>
      <c r="L434" s="55"/>
      <c r="M434" s="55"/>
    </row>
    <row r="435" s="56" customFormat="1" ht="22" customHeight="1" spans="1:13">
      <c r="A435" s="64">
        <v>2060303</v>
      </c>
      <c r="B435" s="78" t="s">
        <v>568</v>
      </c>
      <c r="C435" s="68">
        <f t="shared" si="6"/>
        <v>0</v>
      </c>
      <c r="D435" s="80"/>
      <c r="E435" s="80"/>
      <c r="F435" s="80"/>
      <c r="L435" s="55"/>
      <c r="M435" s="55"/>
    </row>
    <row r="436" s="56" customFormat="1" ht="22" customHeight="1" spans="1:13">
      <c r="A436" s="64">
        <v>2060304</v>
      </c>
      <c r="B436" s="78" t="s">
        <v>569</v>
      </c>
      <c r="C436" s="68">
        <f t="shared" si="6"/>
        <v>0</v>
      </c>
      <c r="D436" s="79"/>
      <c r="E436" s="79"/>
      <c r="F436" s="79"/>
      <c r="L436" s="55"/>
      <c r="M436" s="55"/>
    </row>
    <row r="437" s="56" customFormat="1" ht="22" customHeight="1" spans="1:13">
      <c r="A437" s="64">
        <v>2060399</v>
      </c>
      <c r="B437" s="78" t="s">
        <v>570</v>
      </c>
      <c r="C437" s="68">
        <f t="shared" si="6"/>
        <v>0</v>
      </c>
      <c r="D437" s="79"/>
      <c r="E437" s="79"/>
      <c r="F437" s="79"/>
      <c r="L437" s="55"/>
      <c r="M437" s="55"/>
    </row>
    <row r="438" s="56" customFormat="1" ht="22" customHeight="1" spans="1:13">
      <c r="A438" s="64">
        <v>20604</v>
      </c>
      <c r="B438" s="81" t="s">
        <v>571</v>
      </c>
      <c r="C438" s="76">
        <f t="shared" si="6"/>
        <v>0</v>
      </c>
      <c r="D438" s="77">
        <f>SUM(D439:D442)</f>
        <v>0</v>
      </c>
      <c r="E438" s="77"/>
      <c r="F438" s="77"/>
      <c r="L438" s="55"/>
      <c r="M438" s="55"/>
    </row>
    <row r="439" s="56" customFormat="1" ht="22" customHeight="1" spans="1:13">
      <c r="A439" s="64">
        <v>2060401</v>
      </c>
      <c r="B439" s="78" t="s">
        <v>558</v>
      </c>
      <c r="C439" s="68">
        <f t="shared" si="6"/>
        <v>0</v>
      </c>
      <c r="D439" s="79"/>
      <c r="E439" s="79"/>
      <c r="F439" s="79"/>
      <c r="L439" s="55"/>
      <c r="M439" s="55"/>
    </row>
    <row r="440" s="56" customFormat="1" ht="22" customHeight="1" spans="1:13">
      <c r="A440" s="64">
        <v>2060404</v>
      </c>
      <c r="B440" s="78" t="s">
        <v>572</v>
      </c>
      <c r="C440" s="68">
        <f t="shared" si="6"/>
        <v>0</v>
      </c>
      <c r="D440" s="79"/>
      <c r="E440" s="79"/>
      <c r="F440" s="79"/>
      <c r="L440" s="55"/>
      <c r="M440" s="55"/>
    </row>
    <row r="441" s="56" customFormat="1" ht="22" customHeight="1" spans="1:13">
      <c r="A441" s="64">
        <v>2060405</v>
      </c>
      <c r="B441" s="78" t="s">
        <v>573</v>
      </c>
      <c r="C441" s="68">
        <f t="shared" si="6"/>
        <v>0</v>
      </c>
      <c r="D441" s="79"/>
      <c r="E441" s="79"/>
      <c r="F441" s="79"/>
      <c r="L441" s="55"/>
      <c r="M441" s="55"/>
    </row>
    <row r="442" s="56" customFormat="1" ht="22" customHeight="1" spans="1:13">
      <c r="A442" s="64">
        <v>2060499</v>
      </c>
      <c r="B442" s="78" t="s">
        <v>574</v>
      </c>
      <c r="C442" s="68">
        <f t="shared" si="6"/>
        <v>0</v>
      </c>
      <c r="D442" s="79"/>
      <c r="E442" s="79"/>
      <c r="F442" s="79"/>
      <c r="L442" s="55"/>
      <c r="M442" s="55"/>
    </row>
    <row r="443" ht="22" customHeight="1" spans="1:6">
      <c r="A443" s="64">
        <v>20605</v>
      </c>
      <c r="B443" s="81" t="s">
        <v>575</v>
      </c>
      <c r="C443" s="76">
        <f t="shared" si="6"/>
        <v>426</v>
      </c>
      <c r="D443" s="77">
        <f>SUM(D444:D447)</f>
        <v>426</v>
      </c>
      <c r="E443" s="77"/>
      <c r="F443" s="77"/>
    </row>
    <row r="444" s="56" customFormat="1" ht="22" customHeight="1" spans="1:13">
      <c r="A444" s="64">
        <v>2060501</v>
      </c>
      <c r="B444" s="78" t="s">
        <v>558</v>
      </c>
      <c r="C444" s="68">
        <f t="shared" si="6"/>
        <v>0</v>
      </c>
      <c r="D444" s="79"/>
      <c r="E444" s="79"/>
      <c r="F444" s="79"/>
      <c r="L444" s="55"/>
      <c r="M444" s="55"/>
    </row>
    <row r="445" s="56" customFormat="1" ht="22" customHeight="1" spans="1:13">
      <c r="A445" s="64">
        <v>2060502</v>
      </c>
      <c r="B445" s="78" t="s">
        <v>576</v>
      </c>
      <c r="C445" s="68">
        <f t="shared" si="6"/>
        <v>0</v>
      </c>
      <c r="D445" s="79"/>
      <c r="E445" s="79"/>
      <c r="F445" s="79"/>
      <c r="L445" s="55"/>
      <c r="M445" s="55"/>
    </row>
    <row r="446" s="56" customFormat="1" ht="22" customHeight="1" spans="1:13">
      <c r="A446" s="64">
        <v>2060503</v>
      </c>
      <c r="B446" s="78" t="s">
        <v>577</v>
      </c>
      <c r="C446" s="68">
        <f t="shared" si="6"/>
        <v>0</v>
      </c>
      <c r="D446" s="79"/>
      <c r="E446" s="79"/>
      <c r="F446" s="79"/>
      <c r="L446" s="55"/>
      <c r="M446" s="55"/>
    </row>
    <row r="447" ht="22" customHeight="1" spans="1:6">
      <c r="A447" s="64">
        <v>2060599</v>
      </c>
      <c r="B447" s="78" t="s">
        <v>578</v>
      </c>
      <c r="C447" s="68">
        <f t="shared" si="6"/>
        <v>426</v>
      </c>
      <c r="D447" s="79">
        <v>426</v>
      </c>
      <c r="E447" s="79"/>
      <c r="F447" s="79"/>
    </row>
    <row r="448" s="56" customFormat="1" ht="22" customHeight="1" spans="1:13">
      <c r="A448" s="64">
        <v>20606</v>
      </c>
      <c r="B448" s="81" t="s">
        <v>579</v>
      </c>
      <c r="C448" s="76">
        <f t="shared" si="6"/>
        <v>0</v>
      </c>
      <c r="D448" s="84">
        <f>SUM(D449:D452)</f>
        <v>0</v>
      </c>
      <c r="E448" s="84"/>
      <c r="F448" s="84"/>
      <c r="L448" s="55"/>
      <c r="M448" s="55"/>
    </row>
    <row r="449" s="56" customFormat="1" ht="22" customHeight="1" spans="1:13">
      <c r="A449" s="64">
        <v>2060601</v>
      </c>
      <c r="B449" s="78" t="s">
        <v>580</v>
      </c>
      <c r="C449" s="68">
        <f t="shared" si="6"/>
        <v>0</v>
      </c>
      <c r="D449" s="79"/>
      <c r="E449" s="79"/>
      <c r="F449" s="79"/>
      <c r="L449" s="55"/>
      <c r="M449" s="55"/>
    </row>
    <row r="450" s="56" customFormat="1" ht="22" customHeight="1" spans="1:13">
      <c r="A450" s="64">
        <v>2060602</v>
      </c>
      <c r="B450" s="78" t="s">
        <v>581</v>
      </c>
      <c r="C450" s="68">
        <f t="shared" si="6"/>
        <v>0</v>
      </c>
      <c r="D450" s="79"/>
      <c r="E450" s="79"/>
      <c r="F450" s="79"/>
      <c r="L450" s="55"/>
      <c r="M450" s="55"/>
    </row>
    <row r="451" s="56" customFormat="1" ht="22" customHeight="1" spans="1:13">
      <c r="A451" s="64">
        <v>2060603</v>
      </c>
      <c r="B451" s="78" t="s">
        <v>582</v>
      </c>
      <c r="C451" s="68">
        <f t="shared" si="6"/>
        <v>0</v>
      </c>
      <c r="D451" s="79"/>
      <c r="E451" s="79"/>
      <c r="F451" s="79"/>
      <c r="L451" s="55"/>
      <c r="M451" s="55"/>
    </row>
    <row r="452" s="56" customFormat="1" ht="22" customHeight="1" spans="1:13">
      <c r="A452" s="64">
        <v>2060699</v>
      </c>
      <c r="B452" s="78" t="s">
        <v>583</v>
      </c>
      <c r="C452" s="68">
        <f t="shared" si="6"/>
        <v>0</v>
      </c>
      <c r="D452" s="79"/>
      <c r="E452" s="79"/>
      <c r="F452" s="79"/>
      <c r="L452" s="55"/>
      <c r="M452" s="55"/>
    </row>
    <row r="453" ht="22" customHeight="1" spans="1:6">
      <c r="A453" s="64">
        <v>20607</v>
      </c>
      <c r="B453" s="81" t="s">
        <v>584</v>
      </c>
      <c r="C453" s="76">
        <f t="shared" si="6"/>
        <v>69</v>
      </c>
      <c r="D453" s="77">
        <f>SUM(D454:D459)</f>
        <v>69</v>
      </c>
      <c r="E453" s="77"/>
      <c r="F453" s="77"/>
    </row>
    <row r="454" s="56" customFormat="1" ht="22" customHeight="1" spans="1:13">
      <c r="A454" s="64">
        <v>2060701</v>
      </c>
      <c r="B454" s="78" t="s">
        <v>558</v>
      </c>
      <c r="C454" s="68">
        <f t="shared" ref="C454:C517" si="7">SUM(D454:F454)</f>
        <v>0</v>
      </c>
      <c r="D454" s="79"/>
      <c r="E454" s="79"/>
      <c r="F454" s="79"/>
      <c r="L454" s="55"/>
      <c r="M454" s="55"/>
    </row>
    <row r="455" ht="22" customHeight="1" spans="1:6">
      <c r="A455" s="64">
        <v>2060702</v>
      </c>
      <c r="B455" s="78" t="s">
        <v>585</v>
      </c>
      <c r="C455" s="68">
        <f t="shared" si="7"/>
        <v>42</v>
      </c>
      <c r="D455" s="79">
        <v>42</v>
      </c>
      <c r="E455" s="79"/>
      <c r="F455" s="79"/>
    </row>
    <row r="456" s="56" customFormat="1" ht="22" customHeight="1" spans="1:13">
      <c r="A456" s="64">
        <v>2060703</v>
      </c>
      <c r="B456" s="78" t="s">
        <v>586</v>
      </c>
      <c r="C456" s="68">
        <f t="shared" si="7"/>
        <v>0</v>
      </c>
      <c r="D456" s="79"/>
      <c r="E456" s="79"/>
      <c r="F456" s="79"/>
      <c r="L456" s="55"/>
      <c r="M456" s="55"/>
    </row>
    <row r="457" s="56" customFormat="1" ht="22" customHeight="1" spans="1:13">
      <c r="A457" s="64">
        <v>2060704</v>
      </c>
      <c r="B457" s="78" t="s">
        <v>587</v>
      </c>
      <c r="C457" s="68">
        <f t="shared" si="7"/>
        <v>0</v>
      </c>
      <c r="D457" s="79"/>
      <c r="E457" s="79"/>
      <c r="F457" s="79"/>
      <c r="L457" s="55"/>
      <c r="M457" s="55"/>
    </row>
    <row r="458" s="56" customFormat="1" ht="22" customHeight="1" spans="1:13">
      <c r="A458" s="64">
        <v>2060705</v>
      </c>
      <c r="B458" s="78" t="s">
        <v>588</v>
      </c>
      <c r="C458" s="68">
        <f t="shared" si="7"/>
        <v>0</v>
      </c>
      <c r="D458" s="79"/>
      <c r="E458" s="79"/>
      <c r="F458" s="79"/>
      <c r="L458" s="55"/>
      <c r="M458" s="55"/>
    </row>
    <row r="459" ht="22" customHeight="1" spans="1:6">
      <c r="A459" s="64">
        <v>2060799</v>
      </c>
      <c r="B459" s="78" t="s">
        <v>589</v>
      </c>
      <c r="C459" s="68">
        <f t="shared" si="7"/>
        <v>27</v>
      </c>
      <c r="D459" s="79">
        <v>27</v>
      </c>
      <c r="E459" s="79"/>
      <c r="F459" s="79"/>
    </row>
    <row r="460" s="56" customFormat="1" ht="22" customHeight="1" spans="1:13">
      <c r="A460" s="64">
        <v>20608</v>
      </c>
      <c r="B460" s="81" t="s">
        <v>590</v>
      </c>
      <c r="C460" s="76">
        <f t="shared" si="7"/>
        <v>0</v>
      </c>
      <c r="D460" s="77">
        <f>SUM(D461:D463)</f>
        <v>0</v>
      </c>
      <c r="E460" s="77"/>
      <c r="F460" s="77"/>
      <c r="L460" s="55"/>
      <c r="M460" s="55"/>
    </row>
    <row r="461" s="56" customFormat="1" ht="22" customHeight="1" spans="1:13">
      <c r="A461" s="64">
        <v>2060801</v>
      </c>
      <c r="B461" s="78" t="s">
        <v>591</v>
      </c>
      <c r="C461" s="68">
        <f t="shared" si="7"/>
        <v>0</v>
      </c>
      <c r="D461" s="80"/>
      <c r="E461" s="80"/>
      <c r="F461" s="80"/>
      <c r="L461" s="55"/>
      <c r="M461" s="55"/>
    </row>
    <row r="462" s="56" customFormat="1" ht="22" customHeight="1" spans="1:13">
      <c r="A462" s="64">
        <v>2060802</v>
      </c>
      <c r="B462" s="78" t="s">
        <v>592</v>
      </c>
      <c r="C462" s="68">
        <f t="shared" si="7"/>
        <v>0</v>
      </c>
      <c r="D462" s="79"/>
      <c r="E462" s="79"/>
      <c r="F462" s="79"/>
      <c r="L462" s="55"/>
      <c r="M462" s="55"/>
    </row>
    <row r="463" s="56" customFormat="1" ht="22" customHeight="1" spans="1:13">
      <c r="A463" s="64">
        <v>2060899</v>
      </c>
      <c r="B463" s="78" t="s">
        <v>593</v>
      </c>
      <c r="C463" s="68">
        <f t="shared" si="7"/>
        <v>0</v>
      </c>
      <c r="D463" s="79"/>
      <c r="E463" s="79"/>
      <c r="F463" s="79"/>
      <c r="L463" s="55"/>
      <c r="M463" s="55"/>
    </row>
    <row r="464" s="56" customFormat="1" ht="22" customHeight="1" spans="1:13">
      <c r="A464" s="64">
        <v>20609</v>
      </c>
      <c r="B464" s="81" t="s">
        <v>594</v>
      </c>
      <c r="C464" s="76">
        <f t="shared" si="7"/>
        <v>0</v>
      </c>
      <c r="D464" s="77">
        <f>SUM(D465:D467)</f>
        <v>0</v>
      </c>
      <c r="E464" s="77"/>
      <c r="F464" s="77"/>
      <c r="L464" s="55"/>
      <c r="M464" s="55"/>
    </row>
    <row r="465" s="56" customFormat="1" ht="22" customHeight="1" spans="1:13">
      <c r="A465" s="64">
        <v>2060901</v>
      </c>
      <c r="B465" s="78" t="s">
        <v>595</v>
      </c>
      <c r="C465" s="68">
        <f t="shared" si="7"/>
        <v>0</v>
      </c>
      <c r="D465" s="79"/>
      <c r="E465" s="79"/>
      <c r="F465" s="79"/>
      <c r="L465" s="55"/>
      <c r="M465" s="55"/>
    </row>
    <row r="466" s="56" customFormat="1" ht="22" customHeight="1" spans="1:13">
      <c r="A466" s="64">
        <v>2060902</v>
      </c>
      <c r="B466" s="78" t="s">
        <v>596</v>
      </c>
      <c r="C466" s="68">
        <f t="shared" si="7"/>
        <v>0</v>
      </c>
      <c r="D466" s="79"/>
      <c r="E466" s="79"/>
      <c r="F466" s="79"/>
      <c r="L466" s="55"/>
      <c r="M466" s="55"/>
    </row>
    <row r="467" s="56" customFormat="1" ht="22" customHeight="1" spans="1:13">
      <c r="A467" s="64">
        <v>2060999</v>
      </c>
      <c r="B467" s="78" t="s">
        <v>597</v>
      </c>
      <c r="C467" s="68">
        <f t="shared" si="7"/>
        <v>0</v>
      </c>
      <c r="D467" s="79"/>
      <c r="E467" s="79"/>
      <c r="F467" s="79"/>
      <c r="L467" s="55"/>
      <c r="M467" s="55"/>
    </row>
    <row r="468" ht="22" customHeight="1" spans="1:6">
      <c r="A468" s="64">
        <v>20699</v>
      </c>
      <c r="B468" s="81" t="s">
        <v>598</v>
      </c>
      <c r="C468" s="76">
        <f t="shared" si="7"/>
        <v>46</v>
      </c>
      <c r="D468" s="77">
        <f>SUM(D469:D472)</f>
        <v>46</v>
      </c>
      <c r="E468" s="77"/>
      <c r="F468" s="77"/>
    </row>
    <row r="469" s="56" customFormat="1" ht="22" customHeight="1" spans="1:13">
      <c r="A469" s="64">
        <v>2069901</v>
      </c>
      <c r="B469" s="78" t="s">
        <v>599</v>
      </c>
      <c r="C469" s="68">
        <f t="shared" si="7"/>
        <v>0</v>
      </c>
      <c r="D469" s="79"/>
      <c r="E469" s="79"/>
      <c r="F469" s="79"/>
      <c r="L469" s="55"/>
      <c r="M469" s="55"/>
    </row>
    <row r="470" s="56" customFormat="1" ht="22" customHeight="1" spans="1:13">
      <c r="A470" s="64">
        <v>2069902</v>
      </c>
      <c r="B470" s="78" t="s">
        <v>600</v>
      </c>
      <c r="C470" s="68">
        <f t="shared" si="7"/>
        <v>0</v>
      </c>
      <c r="D470" s="79"/>
      <c r="E470" s="79"/>
      <c r="F470" s="79"/>
      <c r="L470" s="55"/>
      <c r="M470" s="55"/>
    </row>
    <row r="471" s="56" customFormat="1" ht="22" customHeight="1" spans="1:13">
      <c r="A471" s="64">
        <v>2069903</v>
      </c>
      <c r="B471" s="78" t="s">
        <v>601</v>
      </c>
      <c r="C471" s="68">
        <f t="shared" si="7"/>
        <v>0</v>
      </c>
      <c r="D471" s="79"/>
      <c r="E471" s="79"/>
      <c r="F471" s="79"/>
      <c r="L471" s="55"/>
      <c r="M471" s="55"/>
    </row>
    <row r="472" ht="22" customHeight="1" spans="1:6">
      <c r="A472" s="64">
        <v>2069999</v>
      </c>
      <c r="B472" s="78" t="s">
        <v>602</v>
      </c>
      <c r="C472" s="68">
        <f t="shared" si="7"/>
        <v>46</v>
      </c>
      <c r="D472" s="79">
        <v>46</v>
      </c>
      <c r="E472" s="79"/>
      <c r="F472" s="79"/>
    </row>
    <row r="473" ht="22" customHeight="1" spans="1:6">
      <c r="A473" s="64">
        <v>207</v>
      </c>
      <c r="B473" s="85" t="s">
        <v>603</v>
      </c>
      <c r="C473" s="72">
        <f t="shared" si="7"/>
        <v>6699</v>
      </c>
      <c r="D473" s="73">
        <f>D474+D490+D498+D509+D518+D526</f>
        <v>6699</v>
      </c>
      <c r="E473" s="73"/>
      <c r="F473" s="73"/>
    </row>
    <row r="474" ht="22" customHeight="1" spans="1:6">
      <c r="A474" s="64">
        <v>20701</v>
      </c>
      <c r="B474" s="81" t="s">
        <v>604</v>
      </c>
      <c r="C474" s="76">
        <f t="shared" si="7"/>
        <v>2469</v>
      </c>
      <c r="D474" s="84">
        <f>SUM(D475:D489)</f>
        <v>2469</v>
      </c>
      <c r="E474" s="84"/>
      <c r="F474" s="84"/>
    </row>
    <row r="475" ht="22" customHeight="1" spans="1:6">
      <c r="A475" s="64">
        <v>2070101</v>
      </c>
      <c r="B475" s="78" t="s">
        <v>294</v>
      </c>
      <c r="C475" s="68">
        <f t="shared" si="7"/>
        <v>310</v>
      </c>
      <c r="D475" s="79">
        <v>310</v>
      </c>
      <c r="E475" s="79"/>
      <c r="F475" s="79"/>
    </row>
    <row r="476" s="56" customFormat="1" ht="22" customHeight="1" spans="1:13">
      <c r="A476" s="64">
        <v>2070102</v>
      </c>
      <c r="B476" s="78" t="s">
        <v>295</v>
      </c>
      <c r="C476" s="68">
        <f t="shared" si="7"/>
        <v>0</v>
      </c>
      <c r="D476" s="79"/>
      <c r="E476" s="79"/>
      <c r="F476" s="79"/>
      <c r="L476" s="55"/>
      <c r="M476" s="55"/>
    </row>
    <row r="477" s="56" customFormat="1" ht="22" customHeight="1" spans="1:13">
      <c r="A477" s="64">
        <v>2070103</v>
      </c>
      <c r="B477" s="78" t="s">
        <v>296</v>
      </c>
      <c r="C477" s="68">
        <f t="shared" si="7"/>
        <v>0</v>
      </c>
      <c r="D477" s="79"/>
      <c r="E477" s="79"/>
      <c r="F477" s="79"/>
      <c r="L477" s="55"/>
      <c r="M477" s="55"/>
    </row>
    <row r="478" ht="22" customHeight="1" spans="1:6">
      <c r="A478" s="64">
        <v>2070104</v>
      </c>
      <c r="B478" s="78" t="s">
        <v>605</v>
      </c>
      <c r="C478" s="68">
        <f t="shared" si="7"/>
        <v>284</v>
      </c>
      <c r="D478" s="79">
        <v>284</v>
      </c>
      <c r="E478" s="79"/>
      <c r="F478" s="79"/>
    </row>
    <row r="479" s="56" customFormat="1" ht="22" customHeight="1" spans="1:13">
      <c r="A479" s="64">
        <v>2070105</v>
      </c>
      <c r="B479" s="78" t="s">
        <v>606</v>
      </c>
      <c r="C479" s="68">
        <f t="shared" si="7"/>
        <v>0</v>
      </c>
      <c r="D479" s="79"/>
      <c r="E479" s="79"/>
      <c r="F479" s="79"/>
      <c r="L479" s="55"/>
      <c r="M479" s="55"/>
    </row>
    <row r="480" s="56" customFormat="1" ht="22" customHeight="1" spans="1:13">
      <c r="A480" s="64">
        <v>2070106</v>
      </c>
      <c r="B480" s="78" t="s">
        <v>607</v>
      </c>
      <c r="C480" s="68">
        <f t="shared" si="7"/>
        <v>0</v>
      </c>
      <c r="D480" s="79"/>
      <c r="E480" s="79"/>
      <c r="F480" s="79"/>
      <c r="L480" s="55"/>
      <c r="M480" s="55"/>
    </row>
    <row r="481" s="56" customFormat="1" ht="22" customHeight="1" spans="1:13">
      <c r="A481" s="64">
        <v>2070107</v>
      </c>
      <c r="B481" s="78" t="s">
        <v>608</v>
      </c>
      <c r="C481" s="68">
        <f t="shared" si="7"/>
        <v>0</v>
      </c>
      <c r="D481" s="79"/>
      <c r="E481" s="79"/>
      <c r="F481" s="79"/>
      <c r="L481" s="55"/>
      <c r="M481" s="55"/>
    </row>
    <row r="482" ht="22" customHeight="1" spans="1:6">
      <c r="A482" s="64">
        <v>2070108</v>
      </c>
      <c r="B482" s="78" t="s">
        <v>609</v>
      </c>
      <c r="C482" s="68">
        <f t="shared" si="7"/>
        <v>24</v>
      </c>
      <c r="D482" s="79">
        <v>24</v>
      </c>
      <c r="E482" s="79"/>
      <c r="F482" s="79"/>
    </row>
    <row r="483" ht="22" customHeight="1" spans="1:6">
      <c r="A483" s="64">
        <v>2070109</v>
      </c>
      <c r="B483" s="78" t="s">
        <v>610</v>
      </c>
      <c r="C483" s="68">
        <f t="shared" si="7"/>
        <v>281</v>
      </c>
      <c r="D483" s="79">
        <v>281</v>
      </c>
      <c r="E483" s="79"/>
      <c r="F483" s="79"/>
    </row>
    <row r="484" s="56" customFormat="1" ht="22" customHeight="1" spans="1:13">
      <c r="A484" s="64">
        <v>2070110</v>
      </c>
      <c r="B484" s="78" t="s">
        <v>611</v>
      </c>
      <c r="C484" s="68">
        <f t="shared" si="7"/>
        <v>0</v>
      </c>
      <c r="D484" s="79"/>
      <c r="E484" s="79"/>
      <c r="F484" s="79"/>
      <c r="L484" s="55"/>
      <c r="M484" s="55"/>
    </row>
    <row r="485" ht="22" customHeight="1" spans="1:6">
      <c r="A485" s="64">
        <v>2070111</v>
      </c>
      <c r="B485" s="78" t="s">
        <v>612</v>
      </c>
      <c r="C485" s="68">
        <f t="shared" si="7"/>
        <v>286</v>
      </c>
      <c r="D485" s="79">
        <v>286</v>
      </c>
      <c r="E485" s="79"/>
      <c r="F485" s="79"/>
    </row>
    <row r="486" ht="22" customHeight="1" spans="1:6">
      <c r="A486" s="64">
        <v>2070112</v>
      </c>
      <c r="B486" s="78" t="s">
        <v>613</v>
      </c>
      <c r="C486" s="68">
        <f t="shared" si="7"/>
        <v>32</v>
      </c>
      <c r="D486" s="79">
        <v>32</v>
      </c>
      <c r="E486" s="79"/>
      <c r="F486" s="79"/>
    </row>
    <row r="487" ht="22" customHeight="1" spans="1:6">
      <c r="A487" s="64">
        <v>2070113</v>
      </c>
      <c r="B487" s="78" t="s">
        <v>614</v>
      </c>
      <c r="C487" s="68">
        <f t="shared" si="7"/>
        <v>224</v>
      </c>
      <c r="D487" s="80">
        <v>224</v>
      </c>
      <c r="E487" s="80"/>
      <c r="F487" s="80"/>
    </row>
    <row r="488" ht="22" customHeight="1" spans="1:6">
      <c r="A488" s="64">
        <v>2070114</v>
      </c>
      <c r="B488" s="78" t="s">
        <v>615</v>
      </c>
      <c r="C488" s="68">
        <f t="shared" si="7"/>
        <v>145</v>
      </c>
      <c r="D488" s="79">
        <v>145</v>
      </c>
      <c r="E488" s="79"/>
      <c r="F488" s="79"/>
    </row>
    <row r="489" ht="22" customHeight="1" spans="1:6">
      <c r="A489" s="64">
        <v>2070199</v>
      </c>
      <c r="B489" s="78" t="s">
        <v>616</v>
      </c>
      <c r="C489" s="68">
        <f t="shared" si="7"/>
        <v>883</v>
      </c>
      <c r="D489" s="79">
        <v>883</v>
      </c>
      <c r="E489" s="79"/>
      <c r="F489" s="79"/>
    </row>
    <row r="490" ht="22" customHeight="1" spans="1:6">
      <c r="A490" s="64">
        <v>20702</v>
      </c>
      <c r="B490" s="81" t="s">
        <v>617</v>
      </c>
      <c r="C490" s="76">
        <f t="shared" si="7"/>
        <v>257</v>
      </c>
      <c r="D490" s="77">
        <f>SUM(D491:D497)</f>
        <v>257</v>
      </c>
      <c r="E490" s="77"/>
      <c r="F490" s="77"/>
    </row>
    <row r="491" s="56" customFormat="1" ht="22" customHeight="1" spans="1:13">
      <c r="A491" s="64">
        <v>2070201</v>
      </c>
      <c r="B491" s="78" t="s">
        <v>294</v>
      </c>
      <c r="C491" s="68">
        <f t="shared" si="7"/>
        <v>0</v>
      </c>
      <c r="D491" s="79"/>
      <c r="E491" s="79"/>
      <c r="F491" s="79"/>
      <c r="L491" s="55"/>
      <c r="M491" s="55"/>
    </row>
    <row r="492" s="56" customFormat="1" ht="22" customHeight="1" spans="1:13">
      <c r="A492" s="64">
        <v>2070202</v>
      </c>
      <c r="B492" s="78" t="s">
        <v>295</v>
      </c>
      <c r="C492" s="68">
        <f t="shared" si="7"/>
        <v>0</v>
      </c>
      <c r="D492" s="79"/>
      <c r="E492" s="79"/>
      <c r="F492" s="79"/>
      <c r="L492" s="55"/>
      <c r="M492" s="55"/>
    </row>
    <row r="493" s="56" customFormat="1" ht="22" customHeight="1" spans="1:13">
      <c r="A493" s="64">
        <v>2070203</v>
      </c>
      <c r="B493" s="78" t="s">
        <v>296</v>
      </c>
      <c r="C493" s="68">
        <f t="shared" si="7"/>
        <v>0</v>
      </c>
      <c r="D493" s="79"/>
      <c r="E493" s="79"/>
      <c r="F493" s="79"/>
      <c r="L493" s="55"/>
      <c r="M493" s="55"/>
    </row>
    <row r="494" ht="22" customHeight="1" spans="1:6">
      <c r="A494" s="64">
        <v>2070204</v>
      </c>
      <c r="B494" s="78" t="s">
        <v>618</v>
      </c>
      <c r="C494" s="68">
        <f t="shared" si="7"/>
        <v>249</v>
      </c>
      <c r="D494" s="79">
        <v>249</v>
      </c>
      <c r="E494" s="79"/>
      <c r="F494" s="79"/>
    </row>
    <row r="495" s="56" customFormat="1" ht="22" customHeight="1" spans="1:13">
      <c r="A495" s="64">
        <v>2070205</v>
      </c>
      <c r="B495" s="78" t="s">
        <v>619</v>
      </c>
      <c r="C495" s="68">
        <f t="shared" si="7"/>
        <v>0</v>
      </c>
      <c r="D495" s="79"/>
      <c r="E495" s="79"/>
      <c r="F495" s="79"/>
      <c r="L495" s="55"/>
      <c r="M495" s="55"/>
    </row>
    <row r="496" s="56" customFormat="1" ht="22" customHeight="1" spans="1:13">
      <c r="A496" s="64">
        <v>2070206</v>
      </c>
      <c r="B496" s="78" t="s">
        <v>620</v>
      </c>
      <c r="C496" s="68">
        <f t="shared" si="7"/>
        <v>0</v>
      </c>
      <c r="D496" s="79"/>
      <c r="E496" s="79"/>
      <c r="F496" s="79"/>
      <c r="L496" s="55"/>
      <c r="M496" s="55"/>
    </row>
    <row r="497" s="56" customFormat="1" ht="22" customHeight="1" spans="1:13">
      <c r="A497" s="64">
        <v>2070299</v>
      </c>
      <c r="B497" s="78" t="s">
        <v>621</v>
      </c>
      <c r="C497" s="68">
        <f t="shared" si="7"/>
        <v>8</v>
      </c>
      <c r="D497" s="79">
        <v>8</v>
      </c>
      <c r="E497" s="79"/>
      <c r="F497" s="79"/>
      <c r="L497" s="55"/>
      <c r="M497" s="55"/>
    </row>
    <row r="498" ht="22" customHeight="1" spans="1:6">
      <c r="A498" s="64">
        <v>20703</v>
      </c>
      <c r="B498" s="81" t="s">
        <v>622</v>
      </c>
      <c r="C498" s="76">
        <f t="shared" si="7"/>
        <v>185</v>
      </c>
      <c r="D498" s="77">
        <f>SUM(D499:D508)</f>
        <v>185</v>
      </c>
      <c r="E498" s="77"/>
      <c r="F498" s="77"/>
    </row>
    <row r="499" s="56" customFormat="1" ht="22" customHeight="1" spans="1:13">
      <c r="A499" s="64">
        <v>2070301</v>
      </c>
      <c r="B499" s="78" t="s">
        <v>294</v>
      </c>
      <c r="C499" s="68">
        <f t="shared" si="7"/>
        <v>0</v>
      </c>
      <c r="D499" s="79"/>
      <c r="E499" s="79"/>
      <c r="F499" s="79"/>
      <c r="L499" s="55"/>
      <c r="M499" s="55"/>
    </row>
    <row r="500" s="56" customFormat="1" ht="22" customHeight="1" spans="1:13">
      <c r="A500" s="64">
        <v>2070302</v>
      </c>
      <c r="B500" s="78" t="s">
        <v>295</v>
      </c>
      <c r="C500" s="68">
        <f t="shared" si="7"/>
        <v>0</v>
      </c>
      <c r="D500" s="80"/>
      <c r="E500" s="80"/>
      <c r="F500" s="80"/>
      <c r="L500" s="55"/>
      <c r="M500" s="55"/>
    </row>
    <row r="501" s="56" customFormat="1" ht="22" customHeight="1" spans="1:13">
      <c r="A501" s="64">
        <v>2070303</v>
      </c>
      <c r="B501" s="78" t="s">
        <v>296</v>
      </c>
      <c r="C501" s="68">
        <f t="shared" si="7"/>
        <v>0</v>
      </c>
      <c r="D501" s="79"/>
      <c r="E501" s="79"/>
      <c r="F501" s="79"/>
      <c r="L501" s="55"/>
      <c r="M501" s="55"/>
    </row>
    <row r="502" s="56" customFormat="1" ht="22" customHeight="1" spans="1:13">
      <c r="A502" s="64">
        <v>2070304</v>
      </c>
      <c r="B502" s="78" t="s">
        <v>623</v>
      </c>
      <c r="C502" s="68">
        <f t="shared" si="7"/>
        <v>0</v>
      </c>
      <c r="D502" s="79"/>
      <c r="E502" s="79"/>
      <c r="F502" s="79"/>
      <c r="L502" s="55"/>
      <c r="M502" s="55"/>
    </row>
    <row r="503" s="56" customFormat="1" ht="22" customHeight="1" spans="1:13">
      <c r="A503" s="64">
        <v>2070305</v>
      </c>
      <c r="B503" s="78" t="s">
        <v>624</v>
      </c>
      <c r="C503" s="68">
        <f t="shared" si="7"/>
        <v>0</v>
      </c>
      <c r="D503" s="79"/>
      <c r="E503" s="79"/>
      <c r="F503" s="79"/>
      <c r="L503" s="55"/>
      <c r="M503" s="55"/>
    </row>
    <row r="504" s="56" customFormat="1" ht="22" customHeight="1" spans="1:13">
      <c r="A504" s="64">
        <v>2070306</v>
      </c>
      <c r="B504" s="78" t="s">
        <v>625</v>
      </c>
      <c r="C504" s="68">
        <f t="shared" si="7"/>
        <v>0</v>
      </c>
      <c r="D504" s="79"/>
      <c r="E504" s="79"/>
      <c r="F504" s="79"/>
      <c r="L504" s="55"/>
      <c r="M504" s="55"/>
    </row>
    <row r="505" s="56" customFormat="1" ht="22" customHeight="1" spans="1:13">
      <c r="A505" s="64">
        <v>2070307</v>
      </c>
      <c r="B505" s="78" t="s">
        <v>626</v>
      </c>
      <c r="C505" s="68">
        <f t="shared" si="7"/>
        <v>0</v>
      </c>
      <c r="D505" s="79"/>
      <c r="E505" s="79"/>
      <c r="F505" s="79"/>
      <c r="L505" s="55"/>
      <c r="M505" s="55"/>
    </row>
    <row r="506" s="56" customFormat="1" ht="22" customHeight="1" spans="1:13">
      <c r="A506" s="64">
        <v>2070308</v>
      </c>
      <c r="B506" s="78" t="s">
        <v>627</v>
      </c>
      <c r="C506" s="68">
        <f t="shared" si="7"/>
        <v>0</v>
      </c>
      <c r="D506" s="79"/>
      <c r="E506" s="79"/>
      <c r="F506" s="79"/>
      <c r="L506" s="55"/>
      <c r="M506" s="55"/>
    </row>
    <row r="507" s="56" customFormat="1" ht="22" customHeight="1" spans="1:13">
      <c r="A507" s="64">
        <v>2070309</v>
      </c>
      <c r="B507" s="78" t="s">
        <v>628</v>
      </c>
      <c r="C507" s="68">
        <f t="shared" si="7"/>
        <v>0</v>
      </c>
      <c r="D507" s="79"/>
      <c r="E507" s="79"/>
      <c r="F507" s="79"/>
      <c r="L507" s="55"/>
      <c r="M507" s="55"/>
    </row>
    <row r="508" ht="22" customHeight="1" spans="1:6">
      <c r="A508" s="64">
        <v>2070399</v>
      </c>
      <c r="B508" s="78" t="s">
        <v>629</v>
      </c>
      <c r="C508" s="68">
        <f t="shared" si="7"/>
        <v>185</v>
      </c>
      <c r="D508" s="79">
        <v>185</v>
      </c>
      <c r="E508" s="79"/>
      <c r="F508" s="79"/>
    </row>
    <row r="509" s="56" customFormat="1" ht="22" customHeight="1" spans="1:13">
      <c r="A509" s="64">
        <v>20706</v>
      </c>
      <c r="B509" s="81" t="s">
        <v>630</v>
      </c>
      <c r="C509" s="76">
        <f t="shared" si="7"/>
        <v>0</v>
      </c>
      <c r="D509" s="77">
        <f>SUM(D510:D517)</f>
        <v>0</v>
      </c>
      <c r="E509" s="77"/>
      <c r="F509" s="77"/>
      <c r="L509" s="55"/>
      <c r="M509" s="55"/>
    </row>
    <row r="510" s="56" customFormat="1" ht="22" customHeight="1" spans="1:13">
      <c r="A510" s="64">
        <v>2070601</v>
      </c>
      <c r="B510" s="78" t="s">
        <v>294</v>
      </c>
      <c r="C510" s="68">
        <f t="shared" si="7"/>
        <v>0</v>
      </c>
      <c r="D510" s="79"/>
      <c r="E510" s="79"/>
      <c r="F510" s="79"/>
      <c r="L510" s="55"/>
      <c r="M510" s="55"/>
    </row>
    <row r="511" s="56" customFormat="1" ht="22" customHeight="1" spans="1:13">
      <c r="A511" s="64">
        <v>2070602</v>
      </c>
      <c r="B511" s="78" t="s">
        <v>295</v>
      </c>
      <c r="C511" s="68">
        <f t="shared" si="7"/>
        <v>0</v>
      </c>
      <c r="D511" s="79"/>
      <c r="E511" s="79"/>
      <c r="F511" s="79"/>
      <c r="L511" s="55"/>
      <c r="M511" s="55"/>
    </row>
    <row r="512" s="56" customFormat="1" ht="22" customHeight="1" spans="1:13">
      <c r="A512" s="64">
        <v>2070603</v>
      </c>
      <c r="B512" s="78" t="s">
        <v>296</v>
      </c>
      <c r="C512" s="68">
        <f t="shared" si="7"/>
        <v>0</v>
      </c>
      <c r="D512" s="79"/>
      <c r="E512" s="79"/>
      <c r="F512" s="79"/>
      <c r="L512" s="55"/>
      <c r="M512" s="55"/>
    </row>
    <row r="513" s="56" customFormat="1" ht="22" customHeight="1" spans="1:13">
      <c r="A513" s="64">
        <v>2070604</v>
      </c>
      <c r="B513" s="78" t="s">
        <v>631</v>
      </c>
      <c r="C513" s="68">
        <f t="shared" si="7"/>
        <v>0</v>
      </c>
      <c r="D513" s="80"/>
      <c r="E513" s="80"/>
      <c r="F513" s="80"/>
      <c r="L513" s="55"/>
      <c r="M513" s="55"/>
    </row>
    <row r="514" s="56" customFormat="1" ht="22" customHeight="1" spans="1:13">
      <c r="A514" s="64">
        <v>2070605</v>
      </c>
      <c r="B514" s="78" t="s">
        <v>632</v>
      </c>
      <c r="C514" s="68">
        <f t="shared" si="7"/>
        <v>0</v>
      </c>
      <c r="D514" s="79"/>
      <c r="E514" s="79"/>
      <c r="F514" s="79"/>
      <c r="L514" s="55"/>
      <c r="M514" s="55"/>
    </row>
    <row r="515" s="56" customFormat="1" ht="22" customHeight="1" spans="1:13">
      <c r="A515" s="64">
        <v>2070606</v>
      </c>
      <c r="B515" s="78" t="s">
        <v>633</v>
      </c>
      <c r="C515" s="68">
        <f t="shared" si="7"/>
        <v>0</v>
      </c>
      <c r="D515" s="79"/>
      <c r="E515" s="79"/>
      <c r="F515" s="79"/>
      <c r="L515" s="55"/>
      <c r="M515" s="55"/>
    </row>
    <row r="516" s="56" customFormat="1" ht="22" customHeight="1" spans="1:13">
      <c r="A516" s="64">
        <v>2070607</v>
      </c>
      <c r="B516" s="78" t="s">
        <v>634</v>
      </c>
      <c r="C516" s="68">
        <f t="shared" si="7"/>
        <v>0</v>
      </c>
      <c r="D516" s="79"/>
      <c r="E516" s="79"/>
      <c r="F516" s="79"/>
      <c r="L516" s="55"/>
      <c r="M516" s="55"/>
    </row>
    <row r="517" s="56" customFormat="1" ht="22" customHeight="1" spans="1:13">
      <c r="A517" s="64">
        <v>2070699</v>
      </c>
      <c r="B517" s="78" t="s">
        <v>635</v>
      </c>
      <c r="C517" s="68">
        <f t="shared" si="7"/>
        <v>0</v>
      </c>
      <c r="D517" s="79"/>
      <c r="E517" s="79"/>
      <c r="F517" s="79"/>
      <c r="L517" s="55"/>
      <c r="M517" s="55"/>
    </row>
    <row r="518" ht="22" customHeight="1" spans="1:6">
      <c r="A518" s="64">
        <v>20708</v>
      </c>
      <c r="B518" s="81" t="s">
        <v>636</v>
      </c>
      <c r="C518" s="76">
        <f t="shared" ref="C518:C581" si="8">SUM(D518:F518)</f>
        <v>1390</v>
      </c>
      <c r="D518" s="77">
        <f>SUM(D519:D525)</f>
        <v>1390</v>
      </c>
      <c r="E518" s="77"/>
      <c r="F518" s="77"/>
    </row>
    <row r="519" s="56" customFormat="1" ht="22" customHeight="1" spans="1:13">
      <c r="A519" s="64">
        <v>2070801</v>
      </c>
      <c r="B519" s="78" t="s">
        <v>294</v>
      </c>
      <c r="C519" s="68">
        <f t="shared" si="8"/>
        <v>0</v>
      </c>
      <c r="D519" s="79"/>
      <c r="E519" s="79"/>
      <c r="F519" s="79"/>
      <c r="L519" s="55"/>
      <c r="M519" s="55"/>
    </row>
    <row r="520" s="56" customFormat="1" ht="22" customHeight="1" spans="1:13">
      <c r="A520" s="64">
        <v>2070802</v>
      </c>
      <c r="B520" s="78" t="s">
        <v>295</v>
      </c>
      <c r="C520" s="68">
        <f t="shared" si="8"/>
        <v>0</v>
      </c>
      <c r="D520" s="79"/>
      <c r="E520" s="79"/>
      <c r="F520" s="79"/>
      <c r="L520" s="55"/>
      <c r="M520" s="55"/>
    </row>
    <row r="521" s="56" customFormat="1" ht="22" customHeight="1" spans="1:13">
      <c r="A521" s="64">
        <v>2070803</v>
      </c>
      <c r="B521" s="78" t="s">
        <v>296</v>
      </c>
      <c r="C521" s="68">
        <f t="shared" si="8"/>
        <v>0</v>
      </c>
      <c r="D521" s="79"/>
      <c r="E521" s="79"/>
      <c r="F521" s="79"/>
      <c r="L521" s="55"/>
      <c r="M521" s="55"/>
    </row>
    <row r="522" s="56" customFormat="1" ht="22" customHeight="1" spans="1:13">
      <c r="A522" s="64">
        <v>2070806</v>
      </c>
      <c r="B522" s="78" t="s">
        <v>637</v>
      </c>
      <c r="C522" s="68">
        <f t="shared" si="8"/>
        <v>0</v>
      </c>
      <c r="D522" s="79"/>
      <c r="E522" s="79"/>
      <c r="F522" s="79"/>
      <c r="L522" s="55"/>
      <c r="M522" s="55"/>
    </row>
    <row r="523" s="56" customFormat="1" ht="22" customHeight="1" spans="1:13">
      <c r="A523" s="64">
        <v>2070807</v>
      </c>
      <c r="B523" s="78" t="s">
        <v>638</v>
      </c>
      <c r="C523" s="68">
        <f t="shared" si="8"/>
        <v>0</v>
      </c>
      <c r="D523" s="79"/>
      <c r="E523" s="79"/>
      <c r="F523" s="79"/>
      <c r="L523" s="55"/>
      <c r="M523" s="55"/>
    </row>
    <row r="524" ht="22" customHeight="1" spans="1:6">
      <c r="A524" s="64">
        <v>2070808</v>
      </c>
      <c r="B524" s="78" t="s">
        <v>639</v>
      </c>
      <c r="C524" s="68">
        <f t="shared" si="8"/>
        <v>1117</v>
      </c>
      <c r="D524" s="79">
        <f>500+500+117</f>
        <v>1117</v>
      </c>
      <c r="E524" s="79"/>
      <c r="F524" s="79"/>
    </row>
    <row r="525" ht="22" customHeight="1" spans="1:6">
      <c r="A525" s="64">
        <v>2070899</v>
      </c>
      <c r="B525" s="78" t="s">
        <v>640</v>
      </c>
      <c r="C525" s="68">
        <f t="shared" si="8"/>
        <v>273</v>
      </c>
      <c r="D525" s="79">
        <v>273</v>
      </c>
      <c r="E525" s="79"/>
      <c r="F525" s="79"/>
    </row>
    <row r="526" ht="22" customHeight="1" spans="1:6">
      <c r="A526" s="64">
        <v>20799</v>
      </c>
      <c r="B526" s="81" t="s">
        <v>641</v>
      </c>
      <c r="C526" s="76">
        <f t="shared" si="8"/>
        <v>2398</v>
      </c>
      <c r="D526" s="84">
        <f>SUM(D527:D529)</f>
        <v>2398</v>
      </c>
      <c r="E526" s="84"/>
      <c r="F526" s="84"/>
    </row>
    <row r="527" ht="22" customHeight="1" spans="1:6">
      <c r="A527" s="64">
        <v>2079902</v>
      </c>
      <c r="B527" s="78" t="s">
        <v>642</v>
      </c>
      <c r="C527" s="68">
        <f t="shared" si="8"/>
        <v>16</v>
      </c>
      <c r="D527" s="79">
        <v>16</v>
      </c>
      <c r="E527" s="79"/>
      <c r="F527" s="79"/>
    </row>
    <row r="528" s="56" customFormat="1" ht="22" customHeight="1" spans="1:13">
      <c r="A528" s="64">
        <v>2079903</v>
      </c>
      <c r="B528" s="78" t="s">
        <v>643</v>
      </c>
      <c r="C528" s="68">
        <f t="shared" si="8"/>
        <v>0</v>
      </c>
      <c r="D528" s="79"/>
      <c r="E528" s="79"/>
      <c r="F528" s="79"/>
      <c r="L528" s="55"/>
      <c r="M528" s="55"/>
    </row>
    <row r="529" ht="22" customHeight="1" spans="1:6">
      <c r="A529" s="64">
        <v>2079999</v>
      </c>
      <c r="B529" s="78" t="s">
        <v>644</v>
      </c>
      <c r="C529" s="68">
        <f t="shared" si="8"/>
        <v>2382</v>
      </c>
      <c r="D529" s="79">
        <v>2382</v>
      </c>
      <c r="E529" s="79"/>
      <c r="F529" s="79"/>
    </row>
    <row r="530" ht="22" customHeight="1" spans="1:6">
      <c r="A530" s="64">
        <v>208</v>
      </c>
      <c r="B530" s="85" t="s">
        <v>645</v>
      </c>
      <c r="C530" s="72">
        <f t="shared" si="8"/>
        <v>42302</v>
      </c>
      <c r="D530" s="73">
        <f>D531+D550+D558+D560+D569+D573+D583+D592+D599+D607+D616+D622+D625+D628+D631+D634+D637+D641+D645+D653+D656</f>
        <v>42302</v>
      </c>
      <c r="E530" s="73"/>
      <c r="F530" s="73"/>
    </row>
    <row r="531" ht="22" customHeight="1" spans="1:6">
      <c r="A531" s="64">
        <v>20801</v>
      </c>
      <c r="B531" s="81" t="s">
        <v>646</v>
      </c>
      <c r="C531" s="76">
        <f t="shared" si="8"/>
        <v>1507</v>
      </c>
      <c r="D531" s="77">
        <f>SUM(D532:D549)</f>
        <v>1507</v>
      </c>
      <c r="E531" s="77"/>
      <c r="F531" s="77"/>
    </row>
    <row r="532" ht="22" customHeight="1" spans="1:6">
      <c r="A532" s="64">
        <v>2080101</v>
      </c>
      <c r="B532" s="78" t="s">
        <v>294</v>
      </c>
      <c r="C532" s="68">
        <f t="shared" si="8"/>
        <v>264</v>
      </c>
      <c r="D532" s="79">
        <v>264</v>
      </c>
      <c r="E532" s="79"/>
      <c r="F532" s="79"/>
    </row>
    <row r="533" s="56" customFormat="1" ht="22" customHeight="1" spans="1:13">
      <c r="A533" s="64">
        <v>2080102</v>
      </c>
      <c r="B533" s="78" t="s">
        <v>295</v>
      </c>
      <c r="C533" s="68">
        <f t="shared" si="8"/>
        <v>0</v>
      </c>
      <c r="D533" s="79"/>
      <c r="E533" s="79"/>
      <c r="F533" s="79"/>
      <c r="L533" s="55"/>
      <c r="M533" s="55"/>
    </row>
    <row r="534" s="56" customFormat="1" ht="22" customHeight="1" spans="1:13">
      <c r="A534" s="64">
        <v>2080103</v>
      </c>
      <c r="B534" s="78" t="s">
        <v>296</v>
      </c>
      <c r="C534" s="68">
        <f t="shared" si="8"/>
        <v>0</v>
      </c>
      <c r="D534" s="79"/>
      <c r="E534" s="79"/>
      <c r="F534" s="79"/>
      <c r="L534" s="55"/>
      <c r="M534" s="55"/>
    </row>
    <row r="535" s="56" customFormat="1" ht="22" customHeight="1" spans="1:13">
      <c r="A535" s="64">
        <v>2080104</v>
      </c>
      <c r="B535" s="78" t="s">
        <v>647</v>
      </c>
      <c r="C535" s="68">
        <f t="shared" si="8"/>
        <v>0</v>
      </c>
      <c r="D535" s="79"/>
      <c r="E535" s="79"/>
      <c r="F535" s="79"/>
      <c r="L535" s="55"/>
      <c r="M535" s="55"/>
    </row>
    <row r="536" ht="22" customHeight="1" spans="1:6">
      <c r="A536" s="64">
        <v>2080105</v>
      </c>
      <c r="B536" s="78" t="s">
        <v>648</v>
      </c>
      <c r="C536" s="68">
        <f t="shared" si="8"/>
        <v>23</v>
      </c>
      <c r="D536" s="79">
        <v>23</v>
      </c>
      <c r="E536" s="79"/>
      <c r="F536" s="79"/>
    </row>
    <row r="537" ht="22" customHeight="1" spans="1:6">
      <c r="A537" s="64">
        <v>2080106</v>
      </c>
      <c r="B537" s="78" t="s">
        <v>649</v>
      </c>
      <c r="C537" s="68">
        <f t="shared" si="8"/>
        <v>357</v>
      </c>
      <c r="D537" s="79">
        <v>357</v>
      </c>
      <c r="E537" s="79"/>
      <c r="F537" s="79"/>
    </row>
    <row r="538" s="56" customFormat="1" ht="22" customHeight="1" spans="1:13">
      <c r="A538" s="64">
        <v>2080107</v>
      </c>
      <c r="B538" s="78" t="s">
        <v>650</v>
      </c>
      <c r="C538" s="68">
        <f t="shared" si="8"/>
        <v>0</v>
      </c>
      <c r="D538" s="79"/>
      <c r="E538" s="79"/>
      <c r="F538" s="79"/>
      <c r="L538" s="55"/>
      <c r="M538" s="55"/>
    </row>
    <row r="539" ht="22" customHeight="1" spans="1:6">
      <c r="A539" s="64">
        <v>2080108</v>
      </c>
      <c r="B539" s="78" t="s">
        <v>333</v>
      </c>
      <c r="C539" s="68">
        <f t="shared" si="8"/>
        <v>10</v>
      </c>
      <c r="D539" s="80">
        <v>10</v>
      </c>
      <c r="E539" s="80"/>
      <c r="F539" s="80"/>
    </row>
    <row r="540" ht="22" customHeight="1" spans="1:6">
      <c r="A540" s="64">
        <v>2080109</v>
      </c>
      <c r="B540" s="78" t="s">
        <v>651</v>
      </c>
      <c r="C540" s="68">
        <f t="shared" si="8"/>
        <v>50</v>
      </c>
      <c r="D540" s="79">
        <v>50</v>
      </c>
      <c r="E540" s="79"/>
      <c r="F540" s="79"/>
    </row>
    <row r="541" s="56" customFormat="1" ht="22" customHeight="1" spans="1:13">
      <c r="A541" s="64">
        <v>2080110</v>
      </c>
      <c r="B541" s="78" t="s">
        <v>652</v>
      </c>
      <c r="C541" s="68">
        <f t="shared" si="8"/>
        <v>0</v>
      </c>
      <c r="D541" s="79"/>
      <c r="E541" s="79"/>
      <c r="F541" s="79"/>
      <c r="L541" s="55"/>
      <c r="M541" s="55"/>
    </row>
    <row r="542" s="56" customFormat="1" ht="22" customHeight="1" spans="1:13">
      <c r="A542" s="64">
        <v>2080111</v>
      </c>
      <c r="B542" s="78" t="s">
        <v>653</v>
      </c>
      <c r="C542" s="68">
        <f t="shared" si="8"/>
        <v>0</v>
      </c>
      <c r="D542" s="79"/>
      <c r="E542" s="79"/>
      <c r="F542" s="79"/>
      <c r="L542" s="55"/>
      <c r="M542" s="55"/>
    </row>
    <row r="543" ht="22" customHeight="1" spans="1:6">
      <c r="A543" s="64">
        <v>2080112</v>
      </c>
      <c r="B543" s="78" t="s">
        <v>654</v>
      </c>
      <c r="C543" s="68">
        <f t="shared" si="8"/>
        <v>5</v>
      </c>
      <c r="D543" s="79">
        <v>5</v>
      </c>
      <c r="E543" s="79"/>
      <c r="F543" s="79"/>
    </row>
    <row r="544" s="56" customFormat="1" ht="22" customHeight="1" spans="1:13">
      <c r="A544" s="64">
        <v>2080113</v>
      </c>
      <c r="B544" s="78" t="s">
        <v>655</v>
      </c>
      <c r="C544" s="68">
        <f t="shared" si="8"/>
        <v>0</v>
      </c>
      <c r="D544" s="79"/>
      <c r="E544" s="79"/>
      <c r="F544" s="79"/>
      <c r="L544" s="55"/>
      <c r="M544" s="55"/>
    </row>
    <row r="545" s="56" customFormat="1" ht="22" customHeight="1" spans="1:13">
      <c r="A545" s="64">
        <v>2080114</v>
      </c>
      <c r="B545" s="78" t="s">
        <v>656</v>
      </c>
      <c r="C545" s="68">
        <f t="shared" si="8"/>
        <v>0</v>
      </c>
      <c r="D545" s="79"/>
      <c r="E545" s="79"/>
      <c r="F545" s="79"/>
      <c r="L545" s="55"/>
      <c r="M545" s="55"/>
    </row>
    <row r="546" s="56" customFormat="1" ht="22" customHeight="1" spans="1:13">
      <c r="A546" s="64">
        <v>2080115</v>
      </c>
      <c r="B546" s="78" t="s">
        <v>657</v>
      </c>
      <c r="C546" s="68">
        <f t="shared" si="8"/>
        <v>0</v>
      </c>
      <c r="D546" s="79"/>
      <c r="E546" s="79"/>
      <c r="F546" s="79"/>
      <c r="L546" s="55"/>
      <c r="M546" s="55"/>
    </row>
    <row r="547" s="56" customFormat="1" ht="22" customHeight="1" spans="1:13">
      <c r="A547" s="64">
        <v>2080116</v>
      </c>
      <c r="B547" s="78" t="s">
        <v>658</v>
      </c>
      <c r="C547" s="68">
        <f t="shared" si="8"/>
        <v>0</v>
      </c>
      <c r="D547" s="79"/>
      <c r="E547" s="79"/>
      <c r="F547" s="79"/>
      <c r="L547" s="55"/>
      <c r="M547" s="55"/>
    </row>
    <row r="548" ht="22" customHeight="1" spans="1:6">
      <c r="A548" s="64">
        <v>2080150</v>
      </c>
      <c r="B548" s="78" t="s">
        <v>307</v>
      </c>
      <c r="C548" s="68">
        <f t="shared" si="8"/>
        <v>323</v>
      </c>
      <c r="D548" s="79">
        <v>323</v>
      </c>
      <c r="E548" s="79"/>
      <c r="F548" s="79"/>
    </row>
    <row r="549" ht="22" customHeight="1" spans="1:6">
      <c r="A549" s="64">
        <v>2080199</v>
      </c>
      <c r="B549" s="78" t="s">
        <v>659</v>
      </c>
      <c r="C549" s="68">
        <f t="shared" si="8"/>
        <v>475</v>
      </c>
      <c r="D549" s="79">
        <v>475</v>
      </c>
      <c r="E549" s="79"/>
      <c r="F549" s="79"/>
    </row>
    <row r="550" ht="22" customHeight="1" spans="1:6">
      <c r="A550" s="64">
        <v>20802</v>
      </c>
      <c r="B550" s="81" t="s">
        <v>660</v>
      </c>
      <c r="C550" s="76">
        <f t="shared" si="8"/>
        <v>3478</v>
      </c>
      <c r="D550" s="77">
        <f>SUM(D551:D557)</f>
        <v>3478</v>
      </c>
      <c r="E550" s="77"/>
      <c r="F550" s="77"/>
    </row>
    <row r="551" ht="22" customHeight="1" spans="1:6">
      <c r="A551" s="64">
        <v>2080201</v>
      </c>
      <c r="B551" s="78" t="s">
        <v>294</v>
      </c>
      <c r="C551" s="68">
        <f t="shared" si="8"/>
        <v>263</v>
      </c>
      <c r="D551" s="79">
        <v>263</v>
      </c>
      <c r="E551" s="79"/>
      <c r="F551" s="79"/>
    </row>
    <row r="552" s="56" customFormat="1" ht="22" customHeight="1" spans="1:13">
      <c r="A552" s="64">
        <v>2080202</v>
      </c>
      <c r="B552" s="78" t="s">
        <v>295</v>
      </c>
      <c r="C552" s="68">
        <f t="shared" si="8"/>
        <v>0</v>
      </c>
      <c r="D552" s="80"/>
      <c r="E552" s="80"/>
      <c r="F552" s="80"/>
      <c r="L552" s="55"/>
      <c r="M552" s="55"/>
    </row>
    <row r="553" s="56" customFormat="1" ht="22" customHeight="1" spans="1:13">
      <c r="A553" s="64">
        <v>2080203</v>
      </c>
      <c r="B553" s="78" t="s">
        <v>296</v>
      </c>
      <c r="C553" s="68">
        <f t="shared" si="8"/>
        <v>0</v>
      </c>
      <c r="D553" s="79"/>
      <c r="E553" s="79"/>
      <c r="F553" s="79"/>
      <c r="L553" s="55"/>
      <c r="M553" s="55"/>
    </row>
    <row r="554" ht="22" customHeight="1" spans="1:6">
      <c r="A554" s="64">
        <v>2080206</v>
      </c>
      <c r="B554" s="78" t="s">
        <v>661</v>
      </c>
      <c r="C554" s="68">
        <f t="shared" si="8"/>
        <v>10</v>
      </c>
      <c r="D554" s="79">
        <v>10</v>
      </c>
      <c r="E554" s="79"/>
      <c r="F554" s="79"/>
    </row>
    <row r="555" ht="22" customHeight="1" spans="1:6">
      <c r="A555" s="64">
        <v>2080207</v>
      </c>
      <c r="B555" s="78" t="s">
        <v>662</v>
      </c>
      <c r="C555" s="68">
        <f t="shared" si="8"/>
        <v>5</v>
      </c>
      <c r="D555" s="79">
        <v>5</v>
      </c>
      <c r="E555" s="79"/>
      <c r="F555" s="79"/>
    </row>
    <row r="556" ht="22" customHeight="1" spans="1:6">
      <c r="A556" s="64">
        <v>2080208</v>
      </c>
      <c r="B556" s="78" t="s">
        <v>663</v>
      </c>
      <c r="C556" s="68">
        <f t="shared" si="8"/>
        <v>108</v>
      </c>
      <c r="D556" s="79">
        <v>108</v>
      </c>
      <c r="E556" s="79"/>
      <c r="F556" s="79"/>
    </row>
    <row r="557" ht="22" customHeight="1" spans="1:6">
      <c r="A557" s="64">
        <v>2080299</v>
      </c>
      <c r="B557" s="78" t="s">
        <v>664</v>
      </c>
      <c r="C557" s="68">
        <f t="shared" si="8"/>
        <v>3092</v>
      </c>
      <c r="D557" s="79">
        <v>3092</v>
      </c>
      <c r="E557" s="79"/>
      <c r="F557" s="79"/>
    </row>
    <row r="558" s="56" customFormat="1" ht="22" customHeight="1" spans="1:13">
      <c r="A558" s="64">
        <v>20804</v>
      </c>
      <c r="B558" s="81" t="s">
        <v>665</v>
      </c>
      <c r="C558" s="76">
        <f t="shared" si="8"/>
        <v>0</v>
      </c>
      <c r="D558" s="77">
        <f>D559</f>
        <v>0</v>
      </c>
      <c r="E558" s="77"/>
      <c r="F558" s="77"/>
      <c r="L558" s="55"/>
      <c r="M558" s="55"/>
    </row>
    <row r="559" s="56" customFormat="1" ht="22" customHeight="1" spans="1:13">
      <c r="A559" s="64">
        <v>2080402</v>
      </c>
      <c r="B559" s="78" t="s">
        <v>666</v>
      </c>
      <c r="C559" s="68">
        <f t="shared" si="8"/>
        <v>0</v>
      </c>
      <c r="D559" s="79"/>
      <c r="E559" s="79"/>
      <c r="F559" s="79"/>
      <c r="L559" s="55"/>
      <c r="M559" s="55"/>
    </row>
    <row r="560" ht="22" customHeight="1" spans="1:6">
      <c r="A560" s="64">
        <v>20805</v>
      </c>
      <c r="B560" s="81" t="s">
        <v>667</v>
      </c>
      <c r="C560" s="76">
        <f t="shared" si="8"/>
        <v>21077</v>
      </c>
      <c r="D560" s="77">
        <f>SUM(D561:D568)</f>
        <v>21077</v>
      </c>
      <c r="E560" s="77"/>
      <c r="F560" s="77"/>
    </row>
    <row r="561" ht="22" customHeight="1" spans="1:6">
      <c r="A561" s="64">
        <v>2080501</v>
      </c>
      <c r="B561" s="78" t="s">
        <v>668</v>
      </c>
      <c r="C561" s="68">
        <f t="shared" si="8"/>
        <v>135</v>
      </c>
      <c r="D561" s="79">
        <v>135</v>
      </c>
      <c r="E561" s="79"/>
      <c r="F561" s="79"/>
    </row>
    <row r="562" ht="22" customHeight="1" spans="1:6">
      <c r="A562" s="64">
        <v>2080502</v>
      </c>
      <c r="B562" s="78" t="s">
        <v>669</v>
      </c>
      <c r="C562" s="68">
        <f t="shared" si="8"/>
        <v>4191</v>
      </c>
      <c r="D562" s="79">
        <v>4191</v>
      </c>
      <c r="E562" s="79"/>
      <c r="F562" s="79"/>
    </row>
    <row r="563" s="56" customFormat="1" ht="22" customHeight="1" spans="1:13">
      <c r="A563" s="64">
        <v>2080503</v>
      </c>
      <c r="B563" s="78" t="s">
        <v>670</v>
      </c>
      <c r="C563" s="68">
        <f t="shared" si="8"/>
        <v>0</v>
      </c>
      <c r="D563" s="79"/>
      <c r="E563" s="79"/>
      <c r="F563" s="79"/>
      <c r="L563" s="55"/>
      <c r="M563" s="55"/>
    </row>
    <row r="564" ht="22" customHeight="1" spans="1:6">
      <c r="A564" s="64">
        <v>2080505</v>
      </c>
      <c r="B564" s="78" t="s">
        <v>671</v>
      </c>
      <c r="C564" s="68">
        <f t="shared" si="8"/>
        <v>6690</v>
      </c>
      <c r="D564" s="79">
        <v>6690</v>
      </c>
      <c r="E564" s="79"/>
      <c r="F564" s="79"/>
    </row>
    <row r="565" ht="22" customHeight="1" spans="1:6">
      <c r="A565" s="64">
        <v>2080506</v>
      </c>
      <c r="B565" s="78" t="s">
        <v>672</v>
      </c>
      <c r="C565" s="68">
        <f t="shared" si="8"/>
        <v>3354</v>
      </c>
      <c r="D565" s="80">
        <v>3354</v>
      </c>
      <c r="E565" s="80"/>
      <c r="F565" s="80"/>
    </row>
    <row r="566" ht="22" customHeight="1" spans="1:6">
      <c r="A566" s="64">
        <v>2080507</v>
      </c>
      <c r="B566" s="78" t="s">
        <v>673</v>
      </c>
      <c r="C566" s="68">
        <f t="shared" si="8"/>
        <v>6677</v>
      </c>
      <c r="D566" s="86">
        <v>6677</v>
      </c>
      <c r="E566" s="79"/>
      <c r="F566" s="79"/>
    </row>
    <row r="567" s="56" customFormat="1" ht="22" customHeight="1" spans="1:13">
      <c r="A567" s="64">
        <v>2080508</v>
      </c>
      <c r="B567" s="78" t="s">
        <v>674</v>
      </c>
      <c r="C567" s="68">
        <f t="shared" si="8"/>
        <v>0</v>
      </c>
      <c r="D567" s="79"/>
      <c r="E567" s="79"/>
      <c r="F567" s="79"/>
      <c r="L567" s="55"/>
      <c r="M567" s="55"/>
    </row>
    <row r="568" ht="22" customHeight="1" spans="1:6">
      <c r="A568" s="64">
        <v>2080599</v>
      </c>
      <c r="B568" s="78" t="s">
        <v>675</v>
      </c>
      <c r="C568" s="68">
        <f t="shared" si="8"/>
        <v>30</v>
      </c>
      <c r="D568" s="79">
        <v>30</v>
      </c>
      <c r="E568" s="79"/>
      <c r="F568" s="79"/>
    </row>
    <row r="569" s="56" customFormat="1" ht="22" customHeight="1" spans="1:13">
      <c r="A569" s="64">
        <v>20806</v>
      </c>
      <c r="B569" s="81" t="s">
        <v>676</v>
      </c>
      <c r="C569" s="76">
        <f t="shared" si="8"/>
        <v>0</v>
      </c>
      <c r="D569" s="77">
        <f>SUM(D570:D572)</f>
        <v>0</v>
      </c>
      <c r="E569" s="77"/>
      <c r="F569" s="77"/>
      <c r="L569" s="55"/>
      <c r="M569" s="55"/>
    </row>
    <row r="570" s="56" customFormat="1" ht="22" customHeight="1" spans="1:13">
      <c r="A570" s="64">
        <v>2080601</v>
      </c>
      <c r="B570" s="78" t="s">
        <v>677</v>
      </c>
      <c r="C570" s="68">
        <f t="shared" si="8"/>
        <v>0</v>
      </c>
      <c r="D570" s="79"/>
      <c r="E570" s="79"/>
      <c r="F570" s="79"/>
      <c r="L570" s="55"/>
      <c r="M570" s="55"/>
    </row>
    <row r="571" s="56" customFormat="1" ht="22" customHeight="1" spans="1:13">
      <c r="A571" s="64">
        <v>2080602</v>
      </c>
      <c r="B571" s="78" t="s">
        <v>678</v>
      </c>
      <c r="C571" s="68">
        <f t="shared" si="8"/>
        <v>0</v>
      </c>
      <c r="D571" s="79"/>
      <c r="E571" s="79"/>
      <c r="F571" s="79"/>
      <c r="L571" s="55"/>
      <c r="M571" s="55"/>
    </row>
    <row r="572" s="56" customFormat="1" ht="22" customHeight="1" spans="1:13">
      <c r="A572" s="64">
        <v>2080699</v>
      </c>
      <c r="B572" s="78" t="s">
        <v>679</v>
      </c>
      <c r="C572" s="68">
        <f t="shared" si="8"/>
        <v>0</v>
      </c>
      <c r="D572" s="79"/>
      <c r="E572" s="79"/>
      <c r="F572" s="79"/>
      <c r="L572" s="55"/>
      <c r="M572" s="55"/>
    </row>
    <row r="573" ht="22" customHeight="1" spans="1:6">
      <c r="A573" s="64">
        <v>20807</v>
      </c>
      <c r="B573" s="81" t="s">
        <v>680</v>
      </c>
      <c r="C573" s="76">
        <f t="shared" si="8"/>
        <v>4450</v>
      </c>
      <c r="D573" s="77">
        <f>SUM(D574:D582)</f>
        <v>4450</v>
      </c>
      <c r="E573" s="77"/>
      <c r="F573" s="77"/>
    </row>
    <row r="574" ht="22" customHeight="1" spans="1:6">
      <c r="A574" s="64">
        <v>2080701</v>
      </c>
      <c r="B574" s="78" t="s">
        <v>681</v>
      </c>
      <c r="C574" s="68">
        <f t="shared" si="8"/>
        <v>174</v>
      </c>
      <c r="D574" s="79">
        <v>174</v>
      </c>
      <c r="E574" s="79"/>
      <c r="F574" s="79"/>
    </row>
    <row r="575" ht="22" customHeight="1" spans="1:6">
      <c r="A575" s="64">
        <v>2080702</v>
      </c>
      <c r="B575" s="78" t="s">
        <v>682</v>
      </c>
      <c r="C575" s="68">
        <f t="shared" si="8"/>
        <v>670</v>
      </c>
      <c r="D575" s="79">
        <v>670</v>
      </c>
      <c r="E575" s="79"/>
      <c r="F575" s="79"/>
    </row>
    <row r="576" ht="22" customHeight="1" spans="1:6">
      <c r="A576" s="64">
        <v>2080704</v>
      </c>
      <c r="B576" s="78" t="s">
        <v>683</v>
      </c>
      <c r="C576" s="68">
        <f t="shared" si="8"/>
        <v>193</v>
      </c>
      <c r="D576" s="79">
        <v>193</v>
      </c>
      <c r="E576" s="79"/>
      <c r="F576" s="79"/>
    </row>
    <row r="577" ht="22" customHeight="1" spans="1:6">
      <c r="A577" s="64">
        <v>2080705</v>
      </c>
      <c r="B577" s="78" t="s">
        <v>684</v>
      </c>
      <c r="C577" s="68">
        <f t="shared" si="8"/>
        <v>1360</v>
      </c>
      <c r="D577" s="79">
        <v>1360</v>
      </c>
      <c r="E577" s="79"/>
      <c r="F577" s="79"/>
    </row>
    <row r="578" ht="22" customHeight="1" spans="1:6">
      <c r="A578" s="64">
        <v>2080709</v>
      </c>
      <c r="B578" s="78" t="s">
        <v>685</v>
      </c>
      <c r="C578" s="68">
        <f t="shared" si="8"/>
        <v>99</v>
      </c>
      <c r="D578" s="80">
        <v>99</v>
      </c>
      <c r="E578" s="80"/>
      <c r="F578" s="80"/>
    </row>
    <row r="579" ht="22" customHeight="1" spans="1:6">
      <c r="A579" s="64">
        <v>2080711</v>
      </c>
      <c r="B579" s="78" t="s">
        <v>686</v>
      </c>
      <c r="C579" s="68">
        <f t="shared" si="8"/>
        <v>166</v>
      </c>
      <c r="D579" s="79">
        <v>166</v>
      </c>
      <c r="E579" s="79"/>
      <c r="F579" s="79"/>
    </row>
    <row r="580" ht="22" customHeight="1" spans="1:6">
      <c r="A580" s="64">
        <v>2080712</v>
      </c>
      <c r="B580" s="78" t="s">
        <v>687</v>
      </c>
      <c r="C580" s="68">
        <f t="shared" si="8"/>
        <v>103</v>
      </c>
      <c r="D580" s="79">
        <v>103</v>
      </c>
      <c r="E580" s="79"/>
      <c r="F580" s="79"/>
    </row>
    <row r="581" ht="22" customHeight="1" spans="1:6">
      <c r="A581" s="64">
        <v>2080713</v>
      </c>
      <c r="B581" s="78" t="s">
        <v>688</v>
      </c>
      <c r="C581" s="68">
        <f t="shared" si="8"/>
        <v>94</v>
      </c>
      <c r="D581" s="79">
        <v>94</v>
      </c>
      <c r="E581" s="79"/>
      <c r="F581" s="79"/>
    </row>
    <row r="582" ht="22" customHeight="1" spans="1:6">
      <c r="A582" s="64">
        <v>2080799</v>
      </c>
      <c r="B582" s="78" t="s">
        <v>689</v>
      </c>
      <c r="C582" s="68">
        <f t="shared" ref="C582:C645" si="9">SUM(D582:F582)</f>
        <v>1591</v>
      </c>
      <c r="D582" s="79">
        <v>1591</v>
      </c>
      <c r="E582" s="79"/>
      <c r="F582" s="79"/>
    </row>
    <row r="583" ht="22" customHeight="1" spans="1:6">
      <c r="A583" s="64">
        <v>20808</v>
      </c>
      <c r="B583" s="81" t="s">
        <v>690</v>
      </c>
      <c r="C583" s="76">
        <f t="shared" si="9"/>
        <v>994</v>
      </c>
      <c r="D583" s="77">
        <f>SUM(D584:D591)</f>
        <v>994</v>
      </c>
      <c r="E583" s="77"/>
      <c r="F583" s="77"/>
    </row>
    <row r="584" ht="22" customHeight="1" spans="1:6">
      <c r="A584" s="64">
        <v>2080801</v>
      </c>
      <c r="B584" s="78" t="s">
        <v>691</v>
      </c>
      <c r="C584" s="68">
        <f t="shared" si="9"/>
        <v>5</v>
      </c>
      <c r="D584" s="79">
        <v>5</v>
      </c>
      <c r="E584" s="79"/>
      <c r="F584" s="79"/>
    </row>
    <row r="585" ht="22" customHeight="1" spans="1:6">
      <c r="A585" s="64">
        <v>2080802</v>
      </c>
      <c r="B585" s="78" t="s">
        <v>692</v>
      </c>
      <c r="C585" s="68">
        <f t="shared" si="9"/>
        <v>0</v>
      </c>
      <c r="D585" s="79"/>
      <c r="E585" s="79"/>
      <c r="F585" s="79"/>
    </row>
    <row r="586" ht="22" customHeight="1" spans="1:6">
      <c r="A586" s="64">
        <v>2080803</v>
      </c>
      <c r="B586" s="78" t="s">
        <v>693</v>
      </c>
      <c r="C586" s="68">
        <f t="shared" si="9"/>
        <v>88</v>
      </c>
      <c r="D586" s="79">
        <v>88</v>
      </c>
      <c r="E586" s="79"/>
      <c r="F586" s="79"/>
    </row>
    <row r="587" ht="22" customHeight="1" spans="1:6">
      <c r="A587" s="64">
        <v>2080805</v>
      </c>
      <c r="B587" s="78" t="s">
        <v>694</v>
      </c>
      <c r="C587" s="68">
        <f t="shared" si="9"/>
        <v>152</v>
      </c>
      <c r="D587" s="79">
        <v>152</v>
      </c>
      <c r="E587" s="79"/>
      <c r="F587" s="79"/>
    </row>
    <row r="588" ht="22" customHeight="1" spans="1:6">
      <c r="A588" s="64">
        <v>2080806</v>
      </c>
      <c r="B588" s="78" t="s">
        <v>695</v>
      </c>
      <c r="C588" s="68">
        <f t="shared" si="9"/>
        <v>0</v>
      </c>
      <c r="D588" s="79"/>
      <c r="E588" s="79"/>
      <c r="F588" s="79"/>
    </row>
    <row r="589" s="56" customFormat="1" ht="22" customHeight="1" spans="1:13">
      <c r="A589" s="64">
        <v>2080807</v>
      </c>
      <c r="B589" s="78" t="s">
        <v>696</v>
      </c>
      <c r="C589" s="68">
        <f t="shared" si="9"/>
        <v>0</v>
      </c>
      <c r="D589" s="79"/>
      <c r="E589" s="79"/>
      <c r="F589" s="79"/>
      <c r="L589" s="55"/>
      <c r="M589" s="55"/>
    </row>
    <row r="590" ht="22" customHeight="1" spans="1:6">
      <c r="A590" s="64">
        <v>2080808</v>
      </c>
      <c r="B590" s="78" t="s">
        <v>697</v>
      </c>
      <c r="C590" s="68">
        <f t="shared" si="9"/>
        <v>360</v>
      </c>
      <c r="D590" s="79">
        <v>360</v>
      </c>
      <c r="E590" s="79"/>
      <c r="F590" s="79"/>
    </row>
    <row r="591" ht="22" customHeight="1" spans="1:6">
      <c r="A591" s="64">
        <v>2080899</v>
      </c>
      <c r="B591" s="78" t="s">
        <v>698</v>
      </c>
      <c r="C591" s="68">
        <f t="shared" si="9"/>
        <v>389</v>
      </c>
      <c r="D591" s="80">
        <v>389</v>
      </c>
      <c r="E591" s="80"/>
      <c r="F591" s="80"/>
    </row>
    <row r="592" ht="22" customHeight="1" spans="1:6">
      <c r="A592" s="64">
        <v>20809</v>
      </c>
      <c r="B592" s="81" t="s">
        <v>699</v>
      </c>
      <c r="C592" s="76">
        <f t="shared" si="9"/>
        <v>226</v>
      </c>
      <c r="D592" s="77">
        <f>SUM(D593:D598)</f>
        <v>226</v>
      </c>
      <c r="E592" s="77"/>
      <c r="F592" s="77"/>
    </row>
    <row r="593" ht="22" customHeight="1" spans="1:6">
      <c r="A593" s="64">
        <v>2080901</v>
      </c>
      <c r="B593" s="78" t="s">
        <v>700</v>
      </c>
      <c r="C593" s="68">
        <f t="shared" si="9"/>
        <v>83</v>
      </c>
      <c r="D593" s="79">
        <v>83</v>
      </c>
      <c r="E593" s="79"/>
      <c r="F593" s="79"/>
    </row>
    <row r="594" ht="22" customHeight="1" spans="1:6">
      <c r="A594" s="64">
        <v>2080902</v>
      </c>
      <c r="B594" s="78" t="s">
        <v>701</v>
      </c>
      <c r="C594" s="68">
        <f t="shared" si="9"/>
        <v>33</v>
      </c>
      <c r="D594" s="79">
        <v>33</v>
      </c>
      <c r="E594" s="79"/>
      <c r="F594" s="79"/>
    </row>
    <row r="595" s="56" customFormat="1" ht="22" customHeight="1" spans="1:13">
      <c r="A595" s="64">
        <v>2080903</v>
      </c>
      <c r="B595" s="78" t="s">
        <v>702</v>
      </c>
      <c r="C595" s="68">
        <f t="shared" si="9"/>
        <v>8</v>
      </c>
      <c r="D595" s="79">
        <v>8</v>
      </c>
      <c r="E595" s="79"/>
      <c r="F595" s="79"/>
      <c r="L595" s="55"/>
      <c r="M595" s="55"/>
    </row>
    <row r="596" ht="22" customHeight="1" spans="1:6">
      <c r="A596" s="64">
        <v>2080904</v>
      </c>
      <c r="B596" s="78" t="s">
        <v>703</v>
      </c>
      <c r="C596" s="68">
        <f t="shared" si="9"/>
        <v>37</v>
      </c>
      <c r="D596" s="79">
        <v>37</v>
      </c>
      <c r="E596" s="79"/>
      <c r="F596" s="79"/>
    </row>
    <row r="597" ht="22" customHeight="1" spans="1:6">
      <c r="A597" s="64">
        <v>2080905</v>
      </c>
      <c r="B597" s="78" t="s">
        <v>704</v>
      </c>
      <c r="C597" s="68">
        <f t="shared" si="9"/>
        <v>3</v>
      </c>
      <c r="D597" s="79">
        <v>3</v>
      </c>
      <c r="E597" s="79"/>
      <c r="F597" s="79"/>
    </row>
    <row r="598" ht="22" customHeight="1" spans="1:6">
      <c r="A598" s="64">
        <v>2080999</v>
      </c>
      <c r="B598" s="78" t="s">
        <v>705</v>
      </c>
      <c r="C598" s="68">
        <f t="shared" si="9"/>
        <v>62</v>
      </c>
      <c r="D598" s="79">
        <v>62</v>
      </c>
      <c r="E598" s="79"/>
      <c r="F598" s="79"/>
    </row>
    <row r="599" ht="22" customHeight="1" spans="1:6">
      <c r="A599" s="64">
        <v>20810</v>
      </c>
      <c r="B599" s="81" t="s">
        <v>706</v>
      </c>
      <c r="C599" s="76">
        <f t="shared" si="9"/>
        <v>853</v>
      </c>
      <c r="D599" s="77">
        <f>SUM(D600:D606)</f>
        <v>853</v>
      </c>
      <c r="E599" s="77"/>
      <c r="F599" s="77"/>
    </row>
    <row r="600" ht="22" customHeight="1" spans="1:6">
      <c r="A600" s="64">
        <v>2081001</v>
      </c>
      <c r="B600" s="78" t="s">
        <v>707</v>
      </c>
      <c r="C600" s="68">
        <f t="shared" si="9"/>
        <v>176</v>
      </c>
      <c r="D600" s="79">
        <v>176</v>
      </c>
      <c r="E600" s="79"/>
      <c r="F600" s="79"/>
    </row>
    <row r="601" ht="22" customHeight="1" spans="1:6">
      <c r="A601" s="64">
        <v>2081002</v>
      </c>
      <c r="B601" s="78" t="s">
        <v>708</v>
      </c>
      <c r="C601" s="68">
        <f t="shared" si="9"/>
        <v>409</v>
      </c>
      <c r="D601" s="79">
        <v>409</v>
      </c>
      <c r="E601" s="79"/>
      <c r="F601" s="79"/>
    </row>
    <row r="602" s="56" customFormat="1" ht="22" customHeight="1" spans="1:13">
      <c r="A602" s="64">
        <v>2081003</v>
      </c>
      <c r="B602" s="78" t="s">
        <v>709</v>
      </c>
      <c r="C602" s="68">
        <f t="shared" si="9"/>
        <v>0</v>
      </c>
      <c r="D602" s="79"/>
      <c r="E602" s="79"/>
      <c r="F602" s="79"/>
      <c r="L602" s="55"/>
      <c r="M602" s="55"/>
    </row>
    <row r="603" ht="22" customHeight="1" spans="1:6">
      <c r="A603" s="64">
        <v>2081004</v>
      </c>
      <c r="B603" s="78" t="s">
        <v>710</v>
      </c>
      <c r="C603" s="68">
        <f t="shared" si="9"/>
        <v>218</v>
      </c>
      <c r="D603" s="79">
        <v>218</v>
      </c>
      <c r="E603" s="79"/>
      <c r="F603" s="79"/>
    </row>
    <row r="604" ht="22" customHeight="1" spans="1:6">
      <c r="A604" s="64">
        <v>2081005</v>
      </c>
      <c r="B604" s="78" t="s">
        <v>711</v>
      </c>
      <c r="C604" s="68">
        <f t="shared" si="9"/>
        <v>48</v>
      </c>
      <c r="D604" s="80">
        <v>48</v>
      </c>
      <c r="E604" s="80"/>
      <c r="F604" s="80"/>
    </row>
    <row r="605" s="56" customFormat="1" ht="22" customHeight="1" spans="1:13">
      <c r="A605" s="64">
        <v>2081006</v>
      </c>
      <c r="B605" s="78" t="s">
        <v>712</v>
      </c>
      <c r="C605" s="68">
        <f t="shared" si="9"/>
        <v>0</v>
      </c>
      <c r="D605" s="79"/>
      <c r="E605" s="79"/>
      <c r="F605" s="79"/>
      <c r="L605" s="55"/>
      <c r="M605" s="55"/>
    </row>
    <row r="606" ht="22" customHeight="1" spans="1:6">
      <c r="A606" s="64">
        <v>2081099</v>
      </c>
      <c r="B606" s="78" t="s">
        <v>713</v>
      </c>
      <c r="C606" s="68">
        <f t="shared" si="9"/>
        <v>2</v>
      </c>
      <c r="D606" s="79">
        <v>2</v>
      </c>
      <c r="E606" s="79"/>
      <c r="F606" s="79"/>
    </row>
    <row r="607" ht="22" customHeight="1" spans="1:6">
      <c r="A607" s="64">
        <v>20811</v>
      </c>
      <c r="B607" s="81" t="s">
        <v>714</v>
      </c>
      <c r="C607" s="76">
        <f t="shared" si="9"/>
        <v>1709</v>
      </c>
      <c r="D607" s="77">
        <f>SUM(D608:D615)</f>
        <v>1709</v>
      </c>
      <c r="E607" s="77"/>
      <c r="F607" s="77"/>
    </row>
    <row r="608" ht="22" customHeight="1" spans="1:6">
      <c r="A608" s="64">
        <v>2081101</v>
      </c>
      <c r="B608" s="78" t="s">
        <v>294</v>
      </c>
      <c r="C608" s="68">
        <f t="shared" si="9"/>
        <v>95</v>
      </c>
      <c r="D608" s="79">
        <v>95</v>
      </c>
      <c r="E608" s="79"/>
      <c r="F608" s="79"/>
    </row>
    <row r="609" s="56" customFormat="1" ht="22" customHeight="1" spans="1:13">
      <c r="A609" s="64">
        <v>2081102</v>
      </c>
      <c r="B609" s="78" t="s">
        <v>295</v>
      </c>
      <c r="C609" s="68">
        <f t="shared" si="9"/>
        <v>0</v>
      </c>
      <c r="D609" s="79"/>
      <c r="E609" s="79"/>
      <c r="F609" s="79"/>
      <c r="L609" s="55"/>
      <c r="M609" s="55"/>
    </row>
    <row r="610" s="56" customFormat="1" ht="22" customHeight="1" spans="1:13">
      <c r="A610" s="64">
        <v>2081103</v>
      </c>
      <c r="B610" s="78" t="s">
        <v>296</v>
      </c>
      <c r="C610" s="68">
        <f t="shared" si="9"/>
        <v>0</v>
      </c>
      <c r="D610" s="79"/>
      <c r="E610" s="79"/>
      <c r="F610" s="79"/>
      <c r="L610" s="55"/>
      <c r="M610" s="55"/>
    </row>
    <row r="611" ht="22" customHeight="1" spans="1:6">
      <c r="A611" s="64">
        <v>2081104</v>
      </c>
      <c r="B611" s="78" t="s">
        <v>715</v>
      </c>
      <c r="C611" s="68">
        <f t="shared" si="9"/>
        <v>449</v>
      </c>
      <c r="D611" s="79">
        <v>449</v>
      </c>
      <c r="E611" s="79"/>
      <c r="F611" s="79"/>
    </row>
    <row r="612" ht="22" customHeight="1" spans="1:6">
      <c r="A612" s="64">
        <v>2081105</v>
      </c>
      <c r="B612" s="78" t="s">
        <v>716</v>
      </c>
      <c r="C612" s="68">
        <f t="shared" si="9"/>
        <v>52</v>
      </c>
      <c r="D612" s="79">
        <v>52</v>
      </c>
      <c r="E612" s="79"/>
      <c r="F612" s="79"/>
    </row>
    <row r="613" s="56" customFormat="1" ht="22" customHeight="1" spans="1:13">
      <c r="A613" s="64">
        <v>2081106</v>
      </c>
      <c r="B613" s="78" t="s">
        <v>717</v>
      </c>
      <c r="C613" s="68">
        <f t="shared" si="9"/>
        <v>0</v>
      </c>
      <c r="D613" s="79"/>
      <c r="E613" s="79"/>
      <c r="F613" s="79"/>
      <c r="L613" s="55"/>
      <c r="M613" s="55"/>
    </row>
    <row r="614" ht="22" customHeight="1" spans="1:6">
      <c r="A614" s="64">
        <v>2081107</v>
      </c>
      <c r="B614" s="78" t="s">
        <v>718</v>
      </c>
      <c r="C614" s="68">
        <f t="shared" si="9"/>
        <v>670</v>
      </c>
      <c r="D614" s="79">
        <v>670</v>
      </c>
      <c r="E614" s="79"/>
      <c r="F614" s="79"/>
    </row>
    <row r="615" ht="22" customHeight="1" spans="1:6">
      <c r="A615" s="64">
        <v>2081199</v>
      </c>
      <c r="B615" s="78" t="s">
        <v>719</v>
      </c>
      <c r="C615" s="68">
        <f t="shared" si="9"/>
        <v>443</v>
      </c>
      <c r="D615" s="79">
        <v>443</v>
      </c>
      <c r="E615" s="79"/>
      <c r="F615" s="79"/>
    </row>
    <row r="616" s="56" customFormat="1" ht="22" customHeight="1" spans="1:13">
      <c r="A616" s="64">
        <v>20816</v>
      </c>
      <c r="B616" s="81" t="s">
        <v>720</v>
      </c>
      <c r="C616" s="76">
        <f t="shared" si="9"/>
        <v>0</v>
      </c>
      <c r="D616" s="77">
        <f>SUM(D617:D621)</f>
        <v>0</v>
      </c>
      <c r="E616" s="77"/>
      <c r="F616" s="77"/>
      <c r="L616" s="55"/>
      <c r="M616" s="55"/>
    </row>
    <row r="617" s="56" customFormat="1" ht="22" customHeight="1" spans="1:13">
      <c r="A617" s="64">
        <v>2081601</v>
      </c>
      <c r="B617" s="78" t="s">
        <v>294</v>
      </c>
      <c r="C617" s="68">
        <f t="shared" si="9"/>
        <v>0</v>
      </c>
      <c r="D617" s="80"/>
      <c r="E617" s="80"/>
      <c r="F617" s="80"/>
      <c r="L617" s="55"/>
      <c r="M617" s="55"/>
    </row>
    <row r="618" s="56" customFormat="1" ht="22" customHeight="1" spans="1:13">
      <c r="A618" s="64">
        <v>2081602</v>
      </c>
      <c r="B618" s="78" t="s">
        <v>295</v>
      </c>
      <c r="C618" s="68">
        <f t="shared" si="9"/>
        <v>0</v>
      </c>
      <c r="D618" s="79"/>
      <c r="E618" s="79"/>
      <c r="F618" s="79"/>
      <c r="L618" s="55"/>
      <c r="M618" s="55"/>
    </row>
    <row r="619" s="56" customFormat="1" ht="22" customHeight="1" spans="1:13">
      <c r="A619" s="64">
        <v>2081603</v>
      </c>
      <c r="B619" s="78" t="s">
        <v>296</v>
      </c>
      <c r="C619" s="68">
        <f t="shared" si="9"/>
        <v>0</v>
      </c>
      <c r="D619" s="79"/>
      <c r="E619" s="79"/>
      <c r="F619" s="79"/>
      <c r="L619" s="55"/>
      <c r="M619" s="55"/>
    </row>
    <row r="620" s="56" customFormat="1" ht="22" customHeight="1" spans="1:13">
      <c r="A620" s="64">
        <v>2081650</v>
      </c>
      <c r="B620" s="78" t="s">
        <v>307</v>
      </c>
      <c r="C620" s="68">
        <f t="shared" si="9"/>
        <v>0</v>
      </c>
      <c r="D620" s="79"/>
      <c r="E620" s="79"/>
      <c r="F620" s="79"/>
      <c r="L620" s="55"/>
      <c r="M620" s="55"/>
    </row>
    <row r="621" s="56" customFormat="1" ht="22" customHeight="1" spans="1:13">
      <c r="A621" s="64">
        <v>2081699</v>
      </c>
      <c r="B621" s="78" t="s">
        <v>721</v>
      </c>
      <c r="C621" s="68">
        <f t="shared" si="9"/>
        <v>0</v>
      </c>
      <c r="D621" s="79"/>
      <c r="E621" s="79"/>
      <c r="F621" s="79"/>
      <c r="L621" s="55"/>
      <c r="M621" s="55"/>
    </row>
    <row r="622" ht="22" customHeight="1" spans="1:6">
      <c r="A622" s="64">
        <v>20819</v>
      </c>
      <c r="B622" s="81" t="s">
        <v>722</v>
      </c>
      <c r="C622" s="76">
        <f t="shared" si="9"/>
        <v>519</v>
      </c>
      <c r="D622" s="77">
        <f>SUM(D623:D624)</f>
        <v>519</v>
      </c>
      <c r="E622" s="77"/>
      <c r="F622" s="77"/>
    </row>
    <row r="623" ht="22" customHeight="1" spans="1:6">
      <c r="A623" s="64">
        <v>2081901</v>
      </c>
      <c r="B623" s="78" t="s">
        <v>723</v>
      </c>
      <c r="C623" s="68">
        <f t="shared" si="9"/>
        <v>64</v>
      </c>
      <c r="D623" s="79">
        <v>64</v>
      </c>
      <c r="E623" s="79"/>
      <c r="F623" s="79"/>
    </row>
    <row r="624" ht="22" customHeight="1" spans="1:6">
      <c r="A624" s="64">
        <v>2081902</v>
      </c>
      <c r="B624" s="78" t="s">
        <v>724</v>
      </c>
      <c r="C624" s="68">
        <f t="shared" si="9"/>
        <v>455</v>
      </c>
      <c r="D624" s="79">
        <v>455</v>
      </c>
      <c r="E624" s="79"/>
      <c r="F624" s="79"/>
    </row>
    <row r="625" ht="22" customHeight="1" spans="1:6">
      <c r="A625" s="64">
        <v>20820</v>
      </c>
      <c r="B625" s="81" t="s">
        <v>725</v>
      </c>
      <c r="C625" s="76">
        <f t="shared" si="9"/>
        <v>98</v>
      </c>
      <c r="D625" s="77">
        <f>SUM(D626:D627)</f>
        <v>98</v>
      </c>
      <c r="E625" s="77"/>
      <c r="F625" s="77"/>
    </row>
    <row r="626" ht="22" customHeight="1" spans="1:6">
      <c r="A626" s="64">
        <v>2082001</v>
      </c>
      <c r="B626" s="78" t="s">
        <v>726</v>
      </c>
      <c r="C626" s="68">
        <f t="shared" si="9"/>
        <v>39</v>
      </c>
      <c r="D626" s="79">
        <v>39</v>
      </c>
      <c r="E626" s="79"/>
      <c r="F626" s="79"/>
    </row>
    <row r="627" ht="22" customHeight="1" spans="1:6">
      <c r="A627" s="64">
        <v>2082002</v>
      </c>
      <c r="B627" s="78" t="s">
        <v>727</v>
      </c>
      <c r="C627" s="68">
        <f t="shared" si="9"/>
        <v>59</v>
      </c>
      <c r="D627" s="79">
        <v>59</v>
      </c>
      <c r="E627" s="79"/>
      <c r="F627" s="79"/>
    </row>
    <row r="628" ht="22" customHeight="1" spans="1:6">
      <c r="A628" s="64">
        <v>20821</v>
      </c>
      <c r="B628" s="81" t="s">
        <v>728</v>
      </c>
      <c r="C628" s="76">
        <f t="shared" si="9"/>
        <v>131</v>
      </c>
      <c r="D628" s="77">
        <f>SUM(D629:D630)</f>
        <v>131</v>
      </c>
      <c r="E628" s="77"/>
      <c r="F628" s="77"/>
    </row>
    <row r="629" s="56" customFormat="1" ht="22" customHeight="1" spans="1:13">
      <c r="A629" s="64">
        <v>2082101</v>
      </c>
      <c r="B629" s="78" t="s">
        <v>729</v>
      </c>
      <c r="C629" s="68">
        <f t="shared" si="9"/>
        <v>0</v>
      </c>
      <c r="D629" s="79"/>
      <c r="E629" s="79"/>
      <c r="F629" s="79"/>
      <c r="L629" s="55"/>
      <c r="M629" s="55"/>
    </row>
    <row r="630" ht="22" customHeight="1" spans="1:6">
      <c r="A630" s="64">
        <v>2082102</v>
      </c>
      <c r="B630" s="78" t="s">
        <v>730</v>
      </c>
      <c r="C630" s="68">
        <f t="shared" si="9"/>
        <v>131</v>
      </c>
      <c r="D630" s="80">
        <v>131</v>
      </c>
      <c r="E630" s="80"/>
      <c r="F630" s="80"/>
    </row>
    <row r="631" s="56" customFormat="1" ht="22" customHeight="1" spans="1:13">
      <c r="A631" s="64">
        <v>20824</v>
      </c>
      <c r="B631" s="81" t="s">
        <v>731</v>
      </c>
      <c r="C631" s="76">
        <f t="shared" si="9"/>
        <v>0</v>
      </c>
      <c r="D631" s="77">
        <f>SUM(D632:D633)</f>
        <v>0</v>
      </c>
      <c r="E631" s="77"/>
      <c r="F631" s="77"/>
      <c r="L631" s="55"/>
      <c r="M631" s="55"/>
    </row>
    <row r="632" s="56" customFormat="1" ht="22" customHeight="1" spans="1:13">
      <c r="A632" s="64">
        <v>2082401</v>
      </c>
      <c r="B632" s="78" t="s">
        <v>732</v>
      </c>
      <c r="C632" s="68">
        <f t="shared" si="9"/>
        <v>0</v>
      </c>
      <c r="D632" s="79"/>
      <c r="E632" s="79"/>
      <c r="F632" s="79"/>
      <c r="L632" s="55"/>
      <c r="M632" s="55"/>
    </row>
    <row r="633" s="56" customFormat="1" ht="22" customHeight="1" spans="1:13">
      <c r="A633" s="64">
        <v>2082402</v>
      </c>
      <c r="B633" s="78" t="s">
        <v>733</v>
      </c>
      <c r="C633" s="68">
        <f t="shared" si="9"/>
        <v>0</v>
      </c>
      <c r="D633" s="79"/>
      <c r="E633" s="79"/>
      <c r="F633" s="79"/>
      <c r="L633" s="55"/>
      <c r="M633" s="55"/>
    </row>
    <row r="634" ht="22" customHeight="1" spans="1:6">
      <c r="A634" s="64">
        <v>20825</v>
      </c>
      <c r="B634" s="81" t="s">
        <v>734</v>
      </c>
      <c r="C634" s="76">
        <f t="shared" si="9"/>
        <v>0</v>
      </c>
      <c r="D634" s="77">
        <f>SUM(D635:D636)</f>
        <v>0</v>
      </c>
      <c r="E634" s="77"/>
      <c r="F634" s="77"/>
    </row>
    <row r="635" s="56" customFormat="1" ht="22" customHeight="1" spans="1:13">
      <c r="A635" s="64">
        <v>2082501</v>
      </c>
      <c r="B635" s="78" t="s">
        <v>735</v>
      </c>
      <c r="C635" s="68">
        <f t="shared" si="9"/>
        <v>0</v>
      </c>
      <c r="D635" s="79"/>
      <c r="E635" s="79"/>
      <c r="F635" s="79"/>
      <c r="L635" s="55"/>
      <c r="M635" s="55"/>
    </row>
    <row r="636" ht="22" customHeight="1" spans="1:6">
      <c r="A636" s="64">
        <v>2082502</v>
      </c>
      <c r="B636" s="78" t="s">
        <v>736</v>
      </c>
      <c r="C636" s="68">
        <f t="shared" si="9"/>
        <v>0</v>
      </c>
      <c r="D636" s="79"/>
      <c r="E636" s="79"/>
      <c r="F636" s="79"/>
    </row>
    <row r="637" ht="22" customHeight="1" spans="1:6">
      <c r="A637" s="64">
        <v>20826</v>
      </c>
      <c r="B637" s="81" t="s">
        <v>737</v>
      </c>
      <c r="C637" s="76">
        <f t="shared" si="9"/>
        <v>2573</v>
      </c>
      <c r="D637" s="77">
        <f>SUM(D638:D640)</f>
        <v>2573</v>
      </c>
      <c r="E637" s="77"/>
      <c r="F637" s="77"/>
    </row>
    <row r="638" ht="22" customHeight="1" spans="1:6">
      <c r="A638" s="64">
        <v>2082601</v>
      </c>
      <c r="B638" s="78" t="s">
        <v>738</v>
      </c>
      <c r="C638" s="68">
        <f t="shared" si="9"/>
        <v>52</v>
      </c>
      <c r="D638" s="79">
        <v>52</v>
      </c>
      <c r="E638" s="79"/>
      <c r="F638" s="79"/>
    </row>
    <row r="639" ht="22" customHeight="1" spans="1:6">
      <c r="A639" s="64">
        <v>2082602</v>
      </c>
      <c r="B639" s="78" t="s">
        <v>739</v>
      </c>
      <c r="C639" s="68">
        <f t="shared" si="9"/>
        <v>2521</v>
      </c>
      <c r="D639" s="86">
        <v>2521</v>
      </c>
      <c r="E639" s="79"/>
      <c r="F639" s="79"/>
    </row>
    <row r="640" s="56" customFormat="1" ht="22" customHeight="1" spans="1:13">
      <c r="A640" s="64">
        <v>2082699</v>
      </c>
      <c r="B640" s="78" t="s">
        <v>740</v>
      </c>
      <c r="C640" s="68">
        <f t="shared" si="9"/>
        <v>0</v>
      </c>
      <c r="D640" s="79"/>
      <c r="E640" s="79"/>
      <c r="F640" s="79"/>
      <c r="L640" s="55"/>
      <c r="M640" s="55"/>
    </row>
    <row r="641" s="56" customFormat="1" ht="22" customHeight="1" spans="1:13">
      <c r="A641" s="64">
        <v>20827</v>
      </c>
      <c r="B641" s="81" t="s">
        <v>741</v>
      </c>
      <c r="C641" s="76">
        <f t="shared" si="9"/>
        <v>0</v>
      </c>
      <c r="D641" s="77">
        <f>SUM(D642:D644)</f>
        <v>0</v>
      </c>
      <c r="E641" s="77"/>
      <c r="F641" s="77"/>
      <c r="L641" s="55"/>
      <c r="M641" s="55"/>
    </row>
    <row r="642" s="56" customFormat="1" ht="22" customHeight="1" spans="1:13">
      <c r="A642" s="64">
        <v>2082701</v>
      </c>
      <c r="B642" s="78" t="s">
        <v>742</v>
      </c>
      <c r="C642" s="68">
        <f t="shared" si="9"/>
        <v>0</v>
      </c>
      <c r="D642" s="79"/>
      <c r="E642" s="79"/>
      <c r="F642" s="79"/>
      <c r="L642" s="55"/>
      <c r="M642" s="55"/>
    </row>
    <row r="643" s="56" customFormat="1" ht="22" customHeight="1" spans="1:13">
      <c r="A643" s="64">
        <v>2082702</v>
      </c>
      <c r="B643" s="78" t="s">
        <v>743</v>
      </c>
      <c r="C643" s="68">
        <f t="shared" si="9"/>
        <v>0</v>
      </c>
      <c r="D643" s="80"/>
      <c r="E643" s="80"/>
      <c r="F643" s="80"/>
      <c r="L643" s="55"/>
      <c r="M643" s="55"/>
    </row>
    <row r="644" s="56" customFormat="1" ht="22" customHeight="1" spans="1:13">
      <c r="A644" s="64">
        <v>2082799</v>
      </c>
      <c r="B644" s="78" t="s">
        <v>744</v>
      </c>
      <c r="C644" s="68">
        <f t="shared" si="9"/>
        <v>0</v>
      </c>
      <c r="D644" s="79"/>
      <c r="E644" s="79"/>
      <c r="F644" s="79"/>
      <c r="L644" s="55"/>
      <c r="M644" s="55"/>
    </row>
    <row r="645" ht="22" customHeight="1" spans="1:6">
      <c r="A645" s="64">
        <v>20828</v>
      </c>
      <c r="B645" s="81" t="s">
        <v>745</v>
      </c>
      <c r="C645" s="76">
        <f t="shared" si="9"/>
        <v>545</v>
      </c>
      <c r="D645" s="77">
        <f>SUM(D646:D652)</f>
        <v>545</v>
      </c>
      <c r="E645" s="77"/>
      <c r="F645" s="77"/>
    </row>
    <row r="646" ht="22" customHeight="1" spans="1:6">
      <c r="A646" s="64">
        <v>2082801</v>
      </c>
      <c r="B646" s="78" t="s">
        <v>294</v>
      </c>
      <c r="C646" s="68">
        <f t="shared" ref="C646:C709" si="10">SUM(D646:F646)</f>
        <v>204</v>
      </c>
      <c r="D646" s="79">
        <v>204</v>
      </c>
      <c r="E646" s="79"/>
      <c r="F646" s="79"/>
    </row>
    <row r="647" s="56" customFormat="1" ht="22" customHeight="1" spans="1:13">
      <c r="A647" s="64">
        <v>2082802</v>
      </c>
      <c r="B647" s="78" t="s">
        <v>295</v>
      </c>
      <c r="C647" s="68">
        <f t="shared" si="10"/>
        <v>0</v>
      </c>
      <c r="D647" s="79"/>
      <c r="E647" s="79"/>
      <c r="F647" s="79"/>
      <c r="L647" s="55"/>
      <c r="M647" s="55"/>
    </row>
    <row r="648" s="56" customFormat="1" ht="22" customHeight="1" spans="1:13">
      <c r="A648" s="64">
        <v>2082803</v>
      </c>
      <c r="B648" s="78" t="s">
        <v>296</v>
      </c>
      <c r="C648" s="68">
        <f t="shared" si="10"/>
        <v>0</v>
      </c>
      <c r="D648" s="79"/>
      <c r="E648" s="79"/>
      <c r="F648" s="79"/>
      <c r="L648" s="55"/>
      <c r="M648" s="55"/>
    </row>
    <row r="649" ht="22" customHeight="1" spans="1:6">
      <c r="A649" s="64">
        <v>2082804</v>
      </c>
      <c r="B649" s="78" t="s">
        <v>746</v>
      </c>
      <c r="C649" s="68">
        <f t="shared" si="10"/>
        <v>154</v>
      </c>
      <c r="D649" s="79">
        <v>154</v>
      </c>
      <c r="E649" s="79"/>
      <c r="F649" s="79"/>
    </row>
    <row r="650" s="56" customFormat="1" ht="22" customHeight="1" spans="1:13">
      <c r="A650" s="64">
        <v>2082805</v>
      </c>
      <c r="B650" s="78" t="s">
        <v>747</v>
      </c>
      <c r="C650" s="68">
        <f t="shared" si="10"/>
        <v>0</v>
      </c>
      <c r="D650" s="79"/>
      <c r="E650" s="79"/>
      <c r="F650" s="79"/>
      <c r="L650" s="55"/>
      <c r="M650" s="55"/>
    </row>
    <row r="651" ht="22" customHeight="1" spans="1:6">
      <c r="A651" s="64">
        <v>2082850</v>
      </c>
      <c r="B651" s="78" t="s">
        <v>307</v>
      </c>
      <c r="C651" s="68">
        <f t="shared" si="10"/>
        <v>76</v>
      </c>
      <c r="D651" s="79">
        <v>76</v>
      </c>
      <c r="E651" s="79"/>
      <c r="F651" s="79"/>
    </row>
    <row r="652" ht="22" customHeight="1" spans="1:6">
      <c r="A652" s="64">
        <v>2082899</v>
      </c>
      <c r="B652" s="78" t="s">
        <v>748</v>
      </c>
      <c r="C652" s="68">
        <f t="shared" si="10"/>
        <v>111</v>
      </c>
      <c r="D652" s="79">
        <v>111</v>
      </c>
      <c r="E652" s="79"/>
      <c r="F652" s="79"/>
    </row>
    <row r="653" s="56" customFormat="1" ht="22" customHeight="1" spans="1:13">
      <c r="A653" s="64">
        <v>20830</v>
      </c>
      <c r="B653" s="81" t="s">
        <v>749</v>
      </c>
      <c r="C653" s="76">
        <f t="shared" si="10"/>
        <v>5</v>
      </c>
      <c r="D653" s="77">
        <f>SUM(D654:D655)</f>
        <v>5</v>
      </c>
      <c r="E653" s="77"/>
      <c r="F653" s="77"/>
      <c r="L653" s="55"/>
      <c r="M653" s="55"/>
    </row>
    <row r="654" s="56" customFormat="1" ht="22" customHeight="1" spans="1:13">
      <c r="A654" s="64">
        <v>2083001</v>
      </c>
      <c r="B654" s="78" t="s">
        <v>750</v>
      </c>
      <c r="C654" s="68">
        <f t="shared" si="10"/>
        <v>5</v>
      </c>
      <c r="D654" s="79">
        <v>5</v>
      </c>
      <c r="E654" s="79"/>
      <c r="F654" s="79"/>
      <c r="L654" s="55"/>
      <c r="M654" s="55"/>
    </row>
    <row r="655" s="56" customFormat="1" ht="22" customHeight="1" spans="1:13">
      <c r="A655" s="64">
        <v>2083099</v>
      </c>
      <c r="B655" s="78" t="s">
        <v>751</v>
      </c>
      <c r="C655" s="68">
        <f t="shared" si="10"/>
        <v>0</v>
      </c>
      <c r="D655" s="79"/>
      <c r="E655" s="79"/>
      <c r="F655" s="79"/>
      <c r="L655" s="55"/>
      <c r="M655" s="55"/>
    </row>
    <row r="656" ht="22" customHeight="1" spans="1:6">
      <c r="A656" s="64">
        <v>20899</v>
      </c>
      <c r="B656" s="81" t="s">
        <v>752</v>
      </c>
      <c r="C656" s="76">
        <f t="shared" si="10"/>
        <v>4137</v>
      </c>
      <c r="D656" s="84">
        <f>D657</f>
        <v>4137</v>
      </c>
      <c r="E656" s="84"/>
      <c r="F656" s="84"/>
    </row>
    <row r="657" ht="22" customHeight="1" spans="1:6">
      <c r="A657" s="64">
        <v>2089999</v>
      </c>
      <c r="B657" s="78" t="s">
        <v>753</v>
      </c>
      <c r="C657" s="68">
        <f t="shared" si="10"/>
        <v>4137</v>
      </c>
      <c r="D657" s="79">
        <v>4137</v>
      </c>
      <c r="E657" s="79"/>
      <c r="F657" s="79"/>
    </row>
    <row r="658" ht="22" customHeight="1" spans="1:6">
      <c r="A658" s="64">
        <v>210</v>
      </c>
      <c r="B658" s="85" t="s">
        <v>754</v>
      </c>
      <c r="C658" s="72">
        <f t="shared" si="10"/>
        <v>25677</v>
      </c>
      <c r="D658" s="73">
        <f>D659+D664+D679+D683+D695+D699+D704+D708+D712+D715+D724+D737+D726+D732</f>
        <v>25677</v>
      </c>
      <c r="E658" s="73"/>
      <c r="F658" s="73"/>
    </row>
    <row r="659" ht="22" customHeight="1" spans="1:6">
      <c r="A659" s="64">
        <v>21001</v>
      </c>
      <c r="B659" s="81" t="s">
        <v>755</v>
      </c>
      <c r="C659" s="76">
        <f t="shared" si="10"/>
        <v>1182</v>
      </c>
      <c r="D659" s="77">
        <f>SUM(D660:D663)</f>
        <v>1182</v>
      </c>
      <c r="E659" s="77"/>
      <c r="F659" s="77"/>
    </row>
    <row r="660" ht="22" customHeight="1" spans="1:6">
      <c r="A660" s="64">
        <v>2100101</v>
      </c>
      <c r="B660" s="78" t="s">
        <v>294</v>
      </c>
      <c r="C660" s="68">
        <f t="shared" si="10"/>
        <v>454</v>
      </c>
      <c r="D660" s="79">
        <v>454</v>
      </c>
      <c r="E660" s="79"/>
      <c r="F660" s="79"/>
    </row>
    <row r="661" s="56" customFormat="1" ht="22" customHeight="1" spans="1:13">
      <c r="A661" s="64">
        <v>2100102</v>
      </c>
      <c r="B661" s="78" t="s">
        <v>295</v>
      </c>
      <c r="C661" s="68">
        <f t="shared" si="10"/>
        <v>0</v>
      </c>
      <c r="D661" s="79"/>
      <c r="E661" s="79"/>
      <c r="F661" s="79"/>
      <c r="L661" s="55"/>
      <c r="M661" s="55"/>
    </row>
    <row r="662" s="56" customFormat="1" ht="22" customHeight="1" spans="1:13">
      <c r="A662" s="64">
        <v>2100103</v>
      </c>
      <c r="B662" s="78" t="s">
        <v>296</v>
      </c>
      <c r="C662" s="68">
        <f t="shared" si="10"/>
        <v>0</v>
      </c>
      <c r="D662" s="79"/>
      <c r="E662" s="79"/>
      <c r="F662" s="79"/>
      <c r="L662" s="55"/>
      <c r="M662" s="55"/>
    </row>
    <row r="663" ht="22" customHeight="1" spans="1:6">
      <c r="A663" s="64">
        <v>2100199</v>
      </c>
      <c r="B663" s="78" t="s">
        <v>756</v>
      </c>
      <c r="C663" s="68">
        <f t="shared" si="10"/>
        <v>728</v>
      </c>
      <c r="D663" s="79">
        <f>600+128</f>
        <v>728</v>
      </c>
      <c r="E663" s="79"/>
      <c r="F663" s="79"/>
    </row>
    <row r="664" ht="22" customHeight="1" spans="1:6">
      <c r="A664" s="64">
        <v>21002</v>
      </c>
      <c r="B664" s="81" t="s">
        <v>757</v>
      </c>
      <c r="C664" s="76">
        <f t="shared" si="10"/>
        <v>1557</v>
      </c>
      <c r="D664" s="77">
        <f>SUM(D665:D678)</f>
        <v>1557</v>
      </c>
      <c r="E664" s="77"/>
      <c r="F664" s="77"/>
    </row>
    <row r="665" ht="22" customHeight="1" spans="1:6">
      <c r="A665" s="64">
        <v>2100201</v>
      </c>
      <c r="B665" s="78" t="s">
        <v>758</v>
      </c>
      <c r="C665" s="68">
        <f t="shared" si="10"/>
        <v>27</v>
      </c>
      <c r="D665" s="79">
        <v>27</v>
      </c>
      <c r="E665" s="79"/>
      <c r="F665" s="79"/>
    </row>
    <row r="666" ht="22" customHeight="1" spans="1:6">
      <c r="A666" s="64">
        <v>2100202</v>
      </c>
      <c r="B666" s="78" t="s">
        <v>759</v>
      </c>
      <c r="C666" s="68">
        <f t="shared" si="10"/>
        <v>1457</v>
      </c>
      <c r="D666" s="79">
        <v>1457</v>
      </c>
      <c r="E666" s="79"/>
      <c r="F666" s="79"/>
    </row>
    <row r="667" s="56" customFormat="1" ht="22" customHeight="1" spans="1:13">
      <c r="A667" s="64">
        <v>2100203</v>
      </c>
      <c r="B667" s="78" t="s">
        <v>760</v>
      </c>
      <c r="C667" s="68">
        <f t="shared" si="10"/>
        <v>0</v>
      </c>
      <c r="D667" s="79"/>
      <c r="E667" s="79"/>
      <c r="F667" s="79"/>
      <c r="L667" s="55"/>
      <c r="M667" s="55"/>
    </row>
    <row r="668" s="56" customFormat="1" ht="22" customHeight="1" spans="1:13">
      <c r="A668" s="64">
        <v>2100204</v>
      </c>
      <c r="B668" s="78" t="s">
        <v>761</v>
      </c>
      <c r="C668" s="68">
        <f t="shared" si="10"/>
        <v>0</v>
      </c>
      <c r="D668" s="79"/>
      <c r="E668" s="79"/>
      <c r="F668" s="79"/>
      <c r="L668" s="55"/>
      <c r="M668" s="55"/>
    </row>
    <row r="669" s="56" customFormat="1" ht="22" customHeight="1" spans="1:13">
      <c r="A669" s="64">
        <v>2100205</v>
      </c>
      <c r="B669" s="78" t="s">
        <v>762</v>
      </c>
      <c r="C669" s="68">
        <f t="shared" si="10"/>
        <v>0</v>
      </c>
      <c r="D669" s="80"/>
      <c r="E669" s="80"/>
      <c r="F669" s="80"/>
      <c r="L669" s="55"/>
      <c r="M669" s="55"/>
    </row>
    <row r="670" s="56" customFormat="1" ht="22" customHeight="1" spans="1:13">
      <c r="A670" s="64">
        <v>2100206</v>
      </c>
      <c r="B670" s="78" t="s">
        <v>763</v>
      </c>
      <c r="C670" s="68">
        <f t="shared" si="10"/>
        <v>0</v>
      </c>
      <c r="D670" s="79"/>
      <c r="E670" s="79"/>
      <c r="F670" s="79"/>
      <c r="L670" s="55"/>
      <c r="M670" s="55"/>
    </row>
    <row r="671" s="56" customFormat="1" ht="22" customHeight="1" spans="1:13">
      <c r="A671" s="64">
        <v>2100207</v>
      </c>
      <c r="B671" s="78" t="s">
        <v>764</v>
      </c>
      <c r="C671" s="68">
        <f t="shared" si="10"/>
        <v>0</v>
      </c>
      <c r="D671" s="79"/>
      <c r="E671" s="79"/>
      <c r="F671" s="79"/>
      <c r="L671" s="55"/>
      <c r="M671" s="55"/>
    </row>
    <row r="672" s="56" customFormat="1" ht="22" customHeight="1" spans="1:13">
      <c r="A672" s="64">
        <v>2100208</v>
      </c>
      <c r="B672" s="78" t="s">
        <v>765</v>
      </c>
      <c r="C672" s="68">
        <f t="shared" si="10"/>
        <v>0</v>
      </c>
      <c r="D672" s="79"/>
      <c r="E672" s="79"/>
      <c r="F672" s="79"/>
      <c r="L672" s="55"/>
      <c r="M672" s="55"/>
    </row>
    <row r="673" s="56" customFormat="1" ht="22" customHeight="1" spans="1:13">
      <c r="A673" s="64">
        <v>2100209</v>
      </c>
      <c r="B673" s="78" t="s">
        <v>766</v>
      </c>
      <c r="C673" s="68">
        <f t="shared" si="10"/>
        <v>0</v>
      </c>
      <c r="D673" s="79"/>
      <c r="E673" s="79"/>
      <c r="F673" s="79"/>
      <c r="L673" s="55"/>
      <c r="M673" s="55"/>
    </row>
    <row r="674" s="56" customFormat="1" ht="22" customHeight="1" spans="1:13">
      <c r="A674" s="64">
        <v>2100210</v>
      </c>
      <c r="B674" s="78" t="s">
        <v>767</v>
      </c>
      <c r="C674" s="68">
        <f t="shared" si="10"/>
        <v>0</v>
      </c>
      <c r="D674" s="79"/>
      <c r="E674" s="79"/>
      <c r="F674" s="79"/>
      <c r="L674" s="55"/>
      <c r="M674" s="55"/>
    </row>
    <row r="675" s="56" customFormat="1" ht="22" customHeight="1" spans="1:13">
      <c r="A675" s="64">
        <v>2100211</v>
      </c>
      <c r="B675" s="78" t="s">
        <v>768</v>
      </c>
      <c r="C675" s="68">
        <f t="shared" si="10"/>
        <v>0</v>
      </c>
      <c r="D675" s="79"/>
      <c r="E675" s="79"/>
      <c r="F675" s="79"/>
      <c r="L675" s="55"/>
      <c r="M675" s="55"/>
    </row>
    <row r="676" s="56" customFormat="1" ht="22" customHeight="1" spans="1:13">
      <c r="A676" s="64">
        <v>2100212</v>
      </c>
      <c r="B676" s="78" t="s">
        <v>769</v>
      </c>
      <c r="C676" s="68">
        <f t="shared" si="10"/>
        <v>0</v>
      </c>
      <c r="D676" s="79"/>
      <c r="E676" s="79"/>
      <c r="F676" s="79"/>
      <c r="L676" s="55"/>
      <c r="M676" s="55"/>
    </row>
    <row r="677" s="56" customFormat="1" ht="22" customHeight="1" spans="1:13">
      <c r="A677" s="64">
        <v>2100213</v>
      </c>
      <c r="B677" s="78" t="s">
        <v>770</v>
      </c>
      <c r="C677" s="68">
        <f t="shared" si="10"/>
        <v>0</v>
      </c>
      <c r="D677" s="79"/>
      <c r="E677" s="79"/>
      <c r="F677" s="79"/>
      <c r="L677" s="55"/>
      <c r="M677" s="55"/>
    </row>
    <row r="678" ht="22" customHeight="1" spans="1:6">
      <c r="A678" s="64">
        <v>2100299</v>
      </c>
      <c r="B678" s="78" t="s">
        <v>771</v>
      </c>
      <c r="C678" s="68">
        <f t="shared" si="10"/>
        <v>73</v>
      </c>
      <c r="D678" s="79">
        <v>73</v>
      </c>
      <c r="E678" s="79"/>
      <c r="F678" s="79"/>
    </row>
    <row r="679" ht="22" customHeight="1" spans="1:6">
      <c r="A679" s="64">
        <v>21003</v>
      </c>
      <c r="B679" s="81" t="s">
        <v>772</v>
      </c>
      <c r="C679" s="76">
        <f t="shared" si="10"/>
        <v>3282</v>
      </c>
      <c r="D679" s="77">
        <f>SUM(D680:D682)</f>
        <v>3282</v>
      </c>
      <c r="E679" s="77"/>
      <c r="F679" s="77"/>
    </row>
    <row r="680" s="56" customFormat="1" ht="22" customHeight="1" spans="1:13">
      <c r="A680" s="64">
        <v>2100301</v>
      </c>
      <c r="B680" s="78" t="s">
        <v>773</v>
      </c>
      <c r="C680" s="68">
        <f t="shared" si="10"/>
        <v>0</v>
      </c>
      <c r="D680" s="79"/>
      <c r="E680" s="79"/>
      <c r="F680" s="79"/>
      <c r="L680" s="55"/>
      <c r="M680" s="55"/>
    </row>
    <row r="681" ht="22" customHeight="1" spans="1:6">
      <c r="A681" s="64">
        <v>2100302</v>
      </c>
      <c r="B681" s="78" t="s">
        <v>774</v>
      </c>
      <c r="C681" s="68">
        <f t="shared" si="10"/>
        <v>2743</v>
      </c>
      <c r="D681" s="79">
        <v>2743</v>
      </c>
      <c r="E681" s="79"/>
      <c r="F681" s="79"/>
    </row>
    <row r="682" ht="22" customHeight="1" spans="1:6">
      <c r="A682" s="64">
        <v>2100399</v>
      </c>
      <c r="B682" s="78" t="s">
        <v>775</v>
      </c>
      <c r="C682" s="68">
        <f t="shared" si="10"/>
        <v>539</v>
      </c>
      <c r="D682" s="80">
        <v>539</v>
      </c>
      <c r="E682" s="80"/>
      <c r="F682" s="80"/>
    </row>
    <row r="683" ht="22" customHeight="1" spans="1:6">
      <c r="A683" s="64">
        <v>21004</v>
      </c>
      <c r="B683" s="81" t="s">
        <v>776</v>
      </c>
      <c r="C683" s="76">
        <f t="shared" si="10"/>
        <v>5920</v>
      </c>
      <c r="D683" s="77">
        <f>SUM(D684:D694)</f>
        <v>5920</v>
      </c>
      <c r="E683" s="77"/>
      <c r="F683" s="77"/>
    </row>
    <row r="684" ht="22" customHeight="1" spans="1:6">
      <c r="A684" s="64">
        <v>2100401</v>
      </c>
      <c r="B684" s="78" t="s">
        <v>777</v>
      </c>
      <c r="C684" s="68">
        <f t="shared" si="10"/>
        <v>1001</v>
      </c>
      <c r="D684" s="79">
        <v>1001</v>
      </c>
      <c r="E684" s="79"/>
      <c r="F684" s="79"/>
    </row>
    <row r="685" ht="22" customHeight="1" spans="1:6">
      <c r="A685" s="64">
        <v>2100402</v>
      </c>
      <c r="B685" s="78" t="s">
        <v>778</v>
      </c>
      <c r="C685" s="68">
        <f t="shared" si="10"/>
        <v>21</v>
      </c>
      <c r="D685" s="79">
        <v>21</v>
      </c>
      <c r="E685" s="79"/>
      <c r="F685" s="79"/>
    </row>
    <row r="686" ht="22" customHeight="1" spans="1:6">
      <c r="A686" s="64">
        <v>2100403</v>
      </c>
      <c r="B686" s="78" t="s">
        <v>779</v>
      </c>
      <c r="C686" s="68">
        <f t="shared" si="10"/>
        <v>18</v>
      </c>
      <c r="D686" s="79">
        <v>18</v>
      </c>
      <c r="E686" s="79"/>
      <c r="F686" s="79"/>
    </row>
    <row r="687" s="56" customFormat="1" ht="22" customHeight="1" spans="1:13">
      <c r="A687" s="64">
        <v>2100404</v>
      </c>
      <c r="B687" s="78" t="s">
        <v>780</v>
      </c>
      <c r="C687" s="68">
        <f t="shared" si="10"/>
        <v>0</v>
      </c>
      <c r="D687" s="79"/>
      <c r="E687" s="79"/>
      <c r="F687" s="79"/>
      <c r="L687" s="55"/>
      <c r="M687" s="55"/>
    </row>
    <row r="688" s="56" customFormat="1" ht="22" customHeight="1" spans="1:13">
      <c r="A688" s="64">
        <v>2100405</v>
      </c>
      <c r="B688" s="78" t="s">
        <v>781</v>
      </c>
      <c r="C688" s="68">
        <f t="shared" si="10"/>
        <v>0</v>
      </c>
      <c r="D688" s="79"/>
      <c r="E688" s="79"/>
      <c r="F688" s="79"/>
      <c r="L688" s="55"/>
      <c r="M688" s="55"/>
    </row>
    <row r="689" s="56" customFormat="1" ht="22" customHeight="1" spans="1:13">
      <c r="A689" s="64">
        <v>2100406</v>
      </c>
      <c r="B689" s="78" t="s">
        <v>782</v>
      </c>
      <c r="C689" s="68">
        <f t="shared" si="10"/>
        <v>0</v>
      </c>
      <c r="D689" s="79"/>
      <c r="E689" s="79"/>
      <c r="F689" s="79"/>
      <c r="L689" s="55"/>
      <c r="M689" s="55"/>
    </row>
    <row r="690" s="56" customFormat="1" ht="22" customHeight="1" spans="1:13">
      <c r="A690" s="64">
        <v>2100407</v>
      </c>
      <c r="B690" s="78" t="s">
        <v>783</v>
      </c>
      <c r="C690" s="68">
        <f t="shared" si="10"/>
        <v>0</v>
      </c>
      <c r="D690" s="79"/>
      <c r="E690" s="79"/>
      <c r="F690" s="79"/>
      <c r="L690" s="55"/>
      <c r="M690" s="55"/>
    </row>
    <row r="691" ht="22" customHeight="1" spans="1:6">
      <c r="A691" s="64">
        <v>2100408</v>
      </c>
      <c r="B691" s="78" t="s">
        <v>784</v>
      </c>
      <c r="C691" s="68">
        <f t="shared" si="10"/>
        <v>1451</v>
      </c>
      <c r="D691" s="79">
        <v>1451</v>
      </c>
      <c r="E691" s="79"/>
      <c r="F691" s="79"/>
    </row>
    <row r="692" ht="22" customHeight="1" spans="1:6">
      <c r="A692" s="64">
        <v>2100409</v>
      </c>
      <c r="B692" s="78" t="s">
        <v>785</v>
      </c>
      <c r="C692" s="68">
        <f t="shared" si="10"/>
        <v>2954</v>
      </c>
      <c r="D692" s="79">
        <v>2954</v>
      </c>
      <c r="E692" s="79"/>
      <c r="F692" s="79"/>
    </row>
    <row r="693" ht="22" customHeight="1" spans="1:6">
      <c r="A693" s="64">
        <v>2100410</v>
      </c>
      <c r="B693" s="78" t="s">
        <v>786</v>
      </c>
      <c r="C693" s="68">
        <f t="shared" si="10"/>
        <v>92</v>
      </c>
      <c r="D693" s="79">
        <v>92</v>
      </c>
      <c r="E693" s="79"/>
      <c r="F693" s="79"/>
    </row>
    <row r="694" ht="22" customHeight="1" spans="1:6">
      <c r="A694" s="64">
        <v>2100499</v>
      </c>
      <c r="B694" s="78" t="s">
        <v>787</v>
      </c>
      <c r="C694" s="68">
        <f t="shared" si="10"/>
        <v>383</v>
      </c>
      <c r="D694" s="79">
        <v>383</v>
      </c>
      <c r="E694" s="79"/>
      <c r="F694" s="79"/>
    </row>
    <row r="695" ht="22" customHeight="1" spans="1:6">
      <c r="A695" s="64">
        <v>21007</v>
      </c>
      <c r="B695" s="81" t="s">
        <v>788</v>
      </c>
      <c r="C695" s="76">
        <f t="shared" si="10"/>
        <v>1286</v>
      </c>
      <c r="D695" s="77">
        <f>SUM(D696:D698)</f>
        <v>1286</v>
      </c>
      <c r="E695" s="77"/>
      <c r="F695" s="77"/>
    </row>
    <row r="696" ht="22" customHeight="1" spans="1:6">
      <c r="A696" s="64">
        <v>2100716</v>
      </c>
      <c r="B696" s="78" t="s">
        <v>789</v>
      </c>
      <c r="C696" s="68">
        <f t="shared" si="10"/>
        <v>731</v>
      </c>
      <c r="D696" s="79">
        <v>731</v>
      </c>
      <c r="E696" s="79"/>
      <c r="F696" s="79"/>
    </row>
    <row r="697" ht="22" customHeight="1" spans="1:6">
      <c r="A697" s="64">
        <v>2100717</v>
      </c>
      <c r="B697" s="78" t="s">
        <v>790</v>
      </c>
      <c r="C697" s="68">
        <f t="shared" si="10"/>
        <v>501</v>
      </c>
      <c r="D697" s="79">
        <v>501</v>
      </c>
      <c r="E697" s="79"/>
      <c r="F697" s="79"/>
    </row>
    <row r="698" ht="22" customHeight="1" spans="1:6">
      <c r="A698" s="64">
        <v>2100799</v>
      </c>
      <c r="B698" s="78" t="s">
        <v>791</v>
      </c>
      <c r="C698" s="68">
        <f t="shared" si="10"/>
        <v>54</v>
      </c>
      <c r="D698" s="79">
        <v>54</v>
      </c>
      <c r="E698" s="79"/>
      <c r="F698" s="79"/>
    </row>
    <row r="699" ht="22" customHeight="1" spans="1:6">
      <c r="A699" s="64">
        <v>21011</v>
      </c>
      <c r="B699" s="81" t="s">
        <v>792</v>
      </c>
      <c r="C699" s="76">
        <f t="shared" si="10"/>
        <v>9257</v>
      </c>
      <c r="D699" s="77">
        <f>SUM(D700:D703)</f>
        <v>9257</v>
      </c>
      <c r="E699" s="77"/>
      <c r="F699" s="77"/>
    </row>
    <row r="700" ht="22" customHeight="1" spans="1:6">
      <c r="A700" s="64">
        <v>2101101</v>
      </c>
      <c r="B700" s="78" t="s">
        <v>793</v>
      </c>
      <c r="C700" s="68">
        <f t="shared" si="10"/>
        <v>1509</v>
      </c>
      <c r="D700" s="79">
        <v>1509</v>
      </c>
      <c r="E700" s="79"/>
      <c r="F700" s="79"/>
    </row>
    <row r="701" ht="22" customHeight="1" spans="1:6">
      <c r="A701" s="64">
        <v>2101102</v>
      </c>
      <c r="B701" s="78" t="s">
        <v>794</v>
      </c>
      <c r="C701" s="68">
        <f t="shared" si="10"/>
        <v>2045</v>
      </c>
      <c r="D701" s="79">
        <v>2045</v>
      </c>
      <c r="E701" s="79"/>
      <c r="F701" s="79"/>
    </row>
    <row r="702" ht="22" customHeight="1" spans="1:6">
      <c r="A702" s="64">
        <v>2101103</v>
      </c>
      <c r="B702" s="78" t="s">
        <v>795</v>
      </c>
      <c r="C702" s="68">
        <f t="shared" si="10"/>
        <v>5703</v>
      </c>
      <c r="D702" s="79">
        <v>5703</v>
      </c>
      <c r="E702" s="79"/>
      <c r="F702" s="79"/>
    </row>
    <row r="703" s="56" customFormat="1" ht="22" customHeight="1" spans="1:13">
      <c r="A703" s="64">
        <v>2101199</v>
      </c>
      <c r="B703" s="78" t="s">
        <v>796</v>
      </c>
      <c r="C703" s="68">
        <f t="shared" si="10"/>
        <v>0</v>
      </c>
      <c r="D703" s="79"/>
      <c r="E703" s="79"/>
      <c r="F703" s="79"/>
      <c r="L703" s="55"/>
      <c r="M703" s="55"/>
    </row>
    <row r="704" ht="22" customHeight="1" spans="1:6">
      <c r="A704" s="64">
        <v>21012</v>
      </c>
      <c r="B704" s="81" t="s">
        <v>797</v>
      </c>
      <c r="C704" s="76">
        <f t="shared" si="10"/>
        <v>608</v>
      </c>
      <c r="D704" s="77">
        <f>SUM(D705:D707)</f>
        <v>608</v>
      </c>
      <c r="E704" s="77"/>
      <c r="F704" s="77"/>
    </row>
    <row r="705" ht="22" customHeight="1" spans="1:6">
      <c r="A705" s="64">
        <v>2101201</v>
      </c>
      <c r="B705" s="56" t="s">
        <v>798</v>
      </c>
      <c r="C705" s="68">
        <f t="shared" si="10"/>
        <v>5</v>
      </c>
      <c r="D705" s="80">
        <v>5</v>
      </c>
      <c r="E705" s="80"/>
      <c r="F705" s="80"/>
    </row>
    <row r="706" ht="22" customHeight="1" spans="1:6">
      <c r="A706" s="64">
        <v>2101202</v>
      </c>
      <c r="B706" s="56" t="s">
        <v>799</v>
      </c>
      <c r="C706" s="68">
        <f t="shared" si="10"/>
        <v>603</v>
      </c>
      <c r="D706" s="79">
        <v>603</v>
      </c>
      <c r="E706" s="79"/>
      <c r="F706" s="79"/>
    </row>
    <row r="707" s="56" customFormat="1" ht="22" customHeight="1" spans="1:13">
      <c r="A707" s="64">
        <v>2101299</v>
      </c>
      <c r="B707" s="56" t="s">
        <v>800</v>
      </c>
      <c r="C707" s="68">
        <f t="shared" si="10"/>
        <v>0</v>
      </c>
      <c r="D707" s="79"/>
      <c r="E707" s="79"/>
      <c r="F707" s="79"/>
      <c r="L707" s="55"/>
      <c r="M707" s="55"/>
    </row>
    <row r="708" ht="22" customHeight="1" spans="1:6">
      <c r="A708" s="64">
        <v>21013</v>
      </c>
      <c r="B708" s="81" t="s">
        <v>801</v>
      </c>
      <c r="C708" s="76">
        <f t="shared" si="10"/>
        <v>311</v>
      </c>
      <c r="D708" s="77">
        <f>SUM(D709:D711)</f>
        <v>311</v>
      </c>
      <c r="E708" s="77"/>
      <c r="F708" s="77"/>
    </row>
    <row r="709" ht="22" customHeight="1" spans="1:6">
      <c r="A709" s="64">
        <v>2101301</v>
      </c>
      <c r="B709" s="78" t="s">
        <v>802</v>
      </c>
      <c r="C709" s="68">
        <f t="shared" si="10"/>
        <v>310</v>
      </c>
      <c r="D709" s="79">
        <v>310</v>
      </c>
      <c r="E709" s="79"/>
      <c r="F709" s="79"/>
    </row>
    <row r="710" ht="22" customHeight="1" spans="1:6">
      <c r="A710" s="64">
        <v>2101302</v>
      </c>
      <c r="B710" s="78" t="s">
        <v>803</v>
      </c>
      <c r="C710" s="68">
        <f t="shared" ref="C710:C773" si="11">SUM(D710:F710)</f>
        <v>1</v>
      </c>
      <c r="D710" s="79">
        <v>1</v>
      </c>
      <c r="E710" s="79"/>
      <c r="F710" s="79"/>
    </row>
    <row r="711" s="56" customFormat="1" ht="22" customHeight="1" spans="1:13">
      <c r="A711" s="64">
        <v>2101399</v>
      </c>
      <c r="B711" s="78" t="s">
        <v>804</v>
      </c>
      <c r="C711" s="68">
        <f t="shared" si="11"/>
        <v>0</v>
      </c>
      <c r="D711" s="79"/>
      <c r="E711" s="79"/>
      <c r="F711" s="79"/>
      <c r="L711" s="55"/>
      <c r="M711" s="55"/>
    </row>
    <row r="712" ht="22" customHeight="1" spans="1:6">
      <c r="A712" s="64">
        <v>21014</v>
      </c>
      <c r="B712" s="81" t="s">
        <v>805</v>
      </c>
      <c r="C712" s="76">
        <f t="shared" si="11"/>
        <v>38</v>
      </c>
      <c r="D712" s="77">
        <f>SUM(D713:D714)</f>
        <v>38</v>
      </c>
      <c r="E712" s="77"/>
      <c r="F712" s="77"/>
    </row>
    <row r="713" ht="22" customHeight="1" spans="1:6">
      <c r="A713" s="64">
        <v>2101401</v>
      </c>
      <c r="B713" s="56" t="s">
        <v>806</v>
      </c>
      <c r="C713" s="68">
        <f t="shared" si="11"/>
        <v>38</v>
      </c>
      <c r="D713" s="79">
        <v>38</v>
      </c>
      <c r="E713" s="79"/>
      <c r="F713" s="79"/>
    </row>
    <row r="714" s="56" customFormat="1" ht="22" customHeight="1" spans="1:13">
      <c r="A714" s="64">
        <v>2101499</v>
      </c>
      <c r="B714" s="56" t="s">
        <v>807</v>
      </c>
      <c r="C714" s="68">
        <f t="shared" si="11"/>
        <v>0</v>
      </c>
      <c r="D714" s="79"/>
      <c r="E714" s="79"/>
      <c r="F714" s="79"/>
      <c r="L714" s="55"/>
      <c r="M714" s="55"/>
    </row>
    <row r="715" ht="22" customHeight="1" spans="1:6">
      <c r="A715" s="64">
        <v>21015</v>
      </c>
      <c r="B715" s="81" t="s">
        <v>808</v>
      </c>
      <c r="C715" s="76">
        <f t="shared" si="11"/>
        <v>354</v>
      </c>
      <c r="D715" s="77">
        <f>SUM(D716:D723)</f>
        <v>354</v>
      </c>
      <c r="E715" s="77"/>
      <c r="F715" s="77"/>
    </row>
    <row r="716" ht="22" customHeight="1" spans="1:6">
      <c r="A716" s="64">
        <v>2101501</v>
      </c>
      <c r="B716" s="78" t="s">
        <v>294</v>
      </c>
      <c r="C716" s="68">
        <f t="shared" si="11"/>
        <v>142</v>
      </c>
      <c r="D716" s="79">
        <v>142</v>
      </c>
      <c r="E716" s="79"/>
      <c r="F716" s="79"/>
    </row>
    <row r="717" s="56" customFormat="1" ht="22" customHeight="1" spans="1:13">
      <c r="A717" s="64">
        <v>2101502</v>
      </c>
      <c r="B717" s="78" t="s">
        <v>295</v>
      </c>
      <c r="C717" s="68">
        <f t="shared" si="11"/>
        <v>0</v>
      </c>
      <c r="D717" s="79"/>
      <c r="E717" s="79"/>
      <c r="F717" s="79"/>
      <c r="L717" s="55"/>
      <c r="M717" s="55"/>
    </row>
    <row r="718" s="56" customFormat="1" ht="22" customHeight="1" spans="1:13">
      <c r="A718" s="64">
        <v>2101503</v>
      </c>
      <c r="B718" s="78" t="s">
        <v>296</v>
      </c>
      <c r="C718" s="68">
        <f t="shared" si="11"/>
        <v>0</v>
      </c>
      <c r="D718" s="80"/>
      <c r="E718" s="80"/>
      <c r="F718" s="80"/>
      <c r="L718" s="55"/>
      <c r="M718" s="55"/>
    </row>
    <row r="719" s="56" customFormat="1" ht="22" customHeight="1" spans="1:13">
      <c r="A719" s="64">
        <v>2101504</v>
      </c>
      <c r="B719" s="78" t="s">
        <v>333</v>
      </c>
      <c r="C719" s="68">
        <f t="shared" si="11"/>
        <v>0</v>
      </c>
      <c r="D719" s="79"/>
      <c r="E719" s="79"/>
      <c r="F719" s="79"/>
      <c r="L719" s="55"/>
      <c r="M719" s="55"/>
    </row>
    <row r="720" ht="22" customHeight="1" spans="1:6">
      <c r="A720" s="64">
        <v>2101505</v>
      </c>
      <c r="B720" s="78" t="s">
        <v>809</v>
      </c>
      <c r="C720" s="68">
        <f t="shared" si="11"/>
        <v>141</v>
      </c>
      <c r="D720" s="79">
        <v>141</v>
      </c>
      <c r="E720" s="79"/>
      <c r="F720" s="79"/>
    </row>
    <row r="721" s="56" customFormat="1" ht="22" customHeight="1" spans="1:13">
      <c r="A721" s="64">
        <v>2101506</v>
      </c>
      <c r="B721" s="78" t="s">
        <v>810</v>
      </c>
      <c r="C721" s="68">
        <f t="shared" si="11"/>
        <v>0</v>
      </c>
      <c r="D721" s="79"/>
      <c r="E721" s="79"/>
      <c r="F721" s="79"/>
      <c r="L721" s="55"/>
      <c r="M721" s="55"/>
    </row>
    <row r="722" s="56" customFormat="1" ht="22" customHeight="1" spans="1:13">
      <c r="A722" s="64">
        <v>2101550</v>
      </c>
      <c r="B722" s="78" t="s">
        <v>307</v>
      </c>
      <c r="C722" s="68">
        <f t="shared" si="11"/>
        <v>0</v>
      </c>
      <c r="D722" s="79"/>
      <c r="E722" s="79"/>
      <c r="F722" s="79"/>
      <c r="L722" s="55"/>
      <c r="M722" s="55"/>
    </row>
    <row r="723" ht="22" customHeight="1" spans="1:6">
      <c r="A723" s="64">
        <v>2101599</v>
      </c>
      <c r="B723" s="78" t="s">
        <v>811</v>
      </c>
      <c r="C723" s="68">
        <f t="shared" si="11"/>
        <v>71</v>
      </c>
      <c r="D723" s="79">
        <v>71</v>
      </c>
      <c r="E723" s="79"/>
      <c r="F723" s="79"/>
    </row>
    <row r="724" ht="22" customHeight="1" spans="1:6">
      <c r="A724" s="64">
        <v>21016</v>
      </c>
      <c r="B724" s="81" t="s">
        <v>812</v>
      </c>
      <c r="C724" s="76">
        <f t="shared" si="11"/>
        <v>13</v>
      </c>
      <c r="D724" s="77">
        <f>D725</f>
        <v>13</v>
      </c>
      <c r="E724" s="77"/>
      <c r="F724" s="77"/>
    </row>
    <row r="725" ht="22" customHeight="1" spans="1:6">
      <c r="A725" s="64">
        <v>2101601</v>
      </c>
      <c r="B725" s="78" t="s">
        <v>813</v>
      </c>
      <c r="C725" s="68">
        <f t="shared" si="11"/>
        <v>13</v>
      </c>
      <c r="D725" s="79">
        <v>13</v>
      </c>
      <c r="E725" s="79"/>
      <c r="F725" s="79"/>
    </row>
    <row r="726" ht="22" customHeight="1" spans="1:6">
      <c r="A726" s="64">
        <v>21017</v>
      </c>
      <c r="B726" s="81" t="s">
        <v>814</v>
      </c>
      <c r="C726" s="76">
        <f t="shared" si="11"/>
        <v>221</v>
      </c>
      <c r="D726" s="77">
        <f>SUM(D727:D731)</f>
        <v>221</v>
      </c>
      <c r="E726" s="77"/>
      <c r="F726" s="77"/>
    </row>
    <row r="727" ht="22" customHeight="1" spans="1:6">
      <c r="A727" s="64">
        <v>2101701</v>
      </c>
      <c r="B727" s="78" t="s">
        <v>294</v>
      </c>
      <c r="C727" s="68">
        <f t="shared" si="11"/>
        <v>0</v>
      </c>
      <c r="D727" s="79"/>
      <c r="E727" s="79"/>
      <c r="F727" s="79"/>
    </row>
    <row r="728" ht="22" customHeight="1" spans="1:6">
      <c r="A728" s="64">
        <v>2101702</v>
      </c>
      <c r="B728" s="78" t="s">
        <v>295</v>
      </c>
      <c r="C728" s="68">
        <f t="shared" si="11"/>
        <v>0</v>
      </c>
      <c r="D728" s="79"/>
      <c r="E728" s="79"/>
      <c r="F728" s="79"/>
    </row>
    <row r="729" ht="22" customHeight="1" spans="1:6">
      <c r="A729" s="64">
        <v>2101703</v>
      </c>
      <c r="B729" s="78" t="s">
        <v>296</v>
      </c>
      <c r="C729" s="68">
        <f t="shared" si="11"/>
        <v>0</v>
      </c>
      <c r="D729" s="80"/>
      <c r="E729" s="80"/>
      <c r="F729" s="80"/>
    </row>
    <row r="730" ht="22" customHeight="1" spans="1:6">
      <c r="A730" s="64">
        <v>2101704</v>
      </c>
      <c r="B730" s="78" t="s">
        <v>815</v>
      </c>
      <c r="C730" s="68">
        <f t="shared" si="11"/>
        <v>27</v>
      </c>
      <c r="D730" s="79">
        <v>27</v>
      </c>
      <c r="E730" s="79"/>
      <c r="F730" s="79"/>
    </row>
    <row r="731" ht="22" customHeight="1" spans="1:6">
      <c r="A731" s="64">
        <v>2101799</v>
      </c>
      <c r="B731" s="78" t="s">
        <v>816</v>
      </c>
      <c r="C731" s="68">
        <f t="shared" si="11"/>
        <v>194</v>
      </c>
      <c r="D731" s="79">
        <v>194</v>
      </c>
      <c r="E731" s="79"/>
      <c r="F731" s="79"/>
    </row>
    <row r="732" ht="22" customHeight="1" spans="1:6">
      <c r="A732" s="64">
        <v>21018</v>
      </c>
      <c r="B732" s="81" t="s">
        <v>817</v>
      </c>
      <c r="C732" s="76">
        <f t="shared" si="11"/>
        <v>0</v>
      </c>
      <c r="D732" s="77">
        <f>SUM(D733:D736)</f>
        <v>0</v>
      </c>
      <c r="E732" s="77"/>
      <c r="F732" s="77"/>
    </row>
    <row r="733" ht="22" customHeight="1" spans="1:6">
      <c r="A733" s="64">
        <v>2101801</v>
      </c>
      <c r="B733" s="78" t="s">
        <v>294</v>
      </c>
      <c r="C733" s="68">
        <f t="shared" si="11"/>
        <v>0</v>
      </c>
      <c r="D733" s="79"/>
      <c r="E733" s="79"/>
      <c r="F733" s="79"/>
    </row>
    <row r="734" ht="22" customHeight="1" spans="1:6">
      <c r="A734" s="64">
        <v>2101802</v>
      </c>
      <c r="B734" s="78" t="s">
        <v>295</v>
      </c>
      <c r="C734" s="68">
        <f t="shared" si="11"/>
        <v>0</v>
      </c>
      <c r="D734" s="79"/>
      <c r="E734" s="79"/>
      <c r="F734" s="79"/>
    </row>
    <row r="735" ht="22" customHeight="1" spans="1:6">
      <c r="A735" s="64">
        <v>2101803</v>
      </c>
      <c r="B735" s="78" t="s">
        <v>296</v>
      </c>
      <c r="C735" s="68">
        <f t="shared" si="11"/>
        <v>0</v>
      </c>
      <c r="D735" s="80"/>
      <c r="E735" s="80"/>
      <c r="F735" s="80"/>
    </row>
    <row r="736" ht="22" customHeight="1" spans="1:6">
      <c r="A736" s="64">
        <v>2101899</v>
      </c>
      <c r="B736" s="78" t="s">
        <v>818</v>
      </c>
      <c r="C736" s="68">
        <f t="shared" si="11"/>
        <v>0</v>
      </c>
      <c r="D736" s="79"/>
      <c r="E736" s="79"/>
      <c r="F736" s="79"/>
    </row>
    <row r="737" ht="22" customHeight="1" spans="1:6">
      <c r="A737" s="64">
        <v>21099</v>
      </c>
      <c r="B737" s="81" t="s">
        <v>819</v>
      </c>
      <c r="C737" s="76">
        <f t="shared" si="11"/>
        <v>1648</v>
      </c>
      <c r="D737" s="77">
        <f>D738</f>
        <v>1648</v>
      </c>
      <c r="E737" s="77"/>
      <c r="F737" s="77"/>
    </row>
    <row r="738" ht="22" customHeight="1" spans="1:6">
      <c r="A738" s="64">
        <v>2109999</v>
      </c>
      <c r="B738" s="78" t="s">
        <v>820</v>
      </c>
      <c r="C738" s="68">
        <f t="shared" si="11"/>
        <v>1648</v>
      </c>
      <c r="D738" s="79">
        <v>1648</v>
      </c>
      <c r="E738" s="79"/>
      <c r="F738" s="79"/>
    </row>
    <row r="739" ht="22" customHeight="1" spans="1:6">
      <c r="A739" s="64">
        <v>211</v>
      </c>
      <c r="B739" s="85" t="s">
        <v>821</v>
      </c>
      <c r="C739" s="72">
        <f t="shared" si="11"/>
        <v>3772</v>
      </c>
      <c r="D739" s="73">
        <f>D740+D750+D754+D763+D770+D777+D783+D786+D791+D797+D799+D801+D812</f>
        <v>3772</v>
      </c>
      <c r="E739" s="73"/>
      <c r="F739" s="73"/>
    </row>
    <row r="740" ht="22" customHeight="1" spans="1:6">
      <c r="A740" s="64">
        <v>21101</v>
      </c>
      <c r="B740" s="81" t="s">
        <v>822</v>
      </c>
      <c r="C740" s="76">
        <f t="shared" si="11"/>
        <v>199</v>
      </c>
      <c r="D740" s="77">
        <f>SUM(D741:D749)</f>
        <v>199</v>
      </c>
      <c r="E740" s="77"/>
      <c r="F740" s="77"/>
    </row>
    <row r="741" ht="22" customHeight="1" spans="1:6">
      <c r="A741" s="64">
        <v>2110101</v>
      </c>
      <c r="B741" s="78" t="s">
        <v>294</v>
      </c>
      <c r="C741" s="68">
        <f t="shared" si="11"/>
        <v>151</v>
      </c>
      <c r="D741" s="79">
        <v>151</v>
      </c>
      <c r="E741" s="79"/>
      <c r="F741" s="79"/>
    </row>
    <row r="742" s="56" customFormat="1" ht="22" customHeight="1" spans="1:13">
      <c r="A742" s="64">
        <v>2110102</v>
      </c>
      <c r="B742" s="78" t="s">
        <v>295</v>
      </c>
      <c r="C742" s="68">
        <f t="shared" si="11"/>
        <v>0</v>
      </c>
      <c r="D742" s="80"/>
      <c r="E742" s="80"/>
      <c r="F742" s="80"/>
      <c r="L742" s="55"/>
      <c r="M742" s="55"/>
    </row>
    <row r="743" s="56" customFormat="1" ht="22" customHeight="1" spans="1:13">
      <c r="A743" s="64">
        <v>2110103</v>
      </c>
      <c r="B743" s="78" t="s">
        <v>296</v>
      </c>
      <c r="C743" s="68">
        <f t="shared" si="11"/>
        <v>0</v>
      </c>
      <c r="D743" s="79"/>
      <c r="E743" s="79"/>
      <c r="F743" s="79"/>
      <c r="L743" s="55"/>
      <c r="M743" s="55"/>
    </row>
    <row r="744" ht="22" customHeight="1" spans="1:6">
      <c r="A744" s="64">
        <v>2110104</v>
      </c>
      <c r="B744" s="78" t="s">
        <v>823</v>
      </c>
      <c r="C744" s="68">
        <f t="shared" si="11"/>
        <v>9</v>
      </c>
      <c r="D744" s="79">
        <v>9</v>
      </c>
      <c r="E744" s="79"/>
      <c r="F744" s="79"/>
    </row>
    <row r="745" s="56" customFormat="1" ht="22" customHeight="1" spans="1:13">
      <c r="A745" s="64">
        <v>2110105</v>
      </c>
      <c r="B745" s="78" t="s">
        <v>824</v>
      </c>
      <c r="C745" s="68">
        <f t="shared" si="11"/>
        <v>0</v>
      </c>
      <c r="D745" s="79"/>
      <c r="E745" s="79"/>
      <c r="F745" s="79"/>
      <c r="L745" s="55"/>
      <c r="M745" s="55"/>
    </row>
    <row r="746" s="56" customFormat="1" ht="22" customHeight="1" spans="1:13">
      <c r="A746" s="64">
        <v>2110106</v>
      </c>
      <c r="B746" s="78" t="s">
        <v>825</v>
      </c>
      <c r="C746" s="68">
        <f t="shared" si="11"/>
        <v>0</v>
      </c>
      <c r="D746" s="79"/>
      <c r="E746" s="79"/>
      <c r="F746" s="79"/>
      <c r="L746" s="55"/>
      <c r="M746" s="55"/>
    </row>
    <row r="747" ht="22" customHeight="1" spans="1:6">
      <c r="A747" s="64">
        <v>2110107</v>
      </c>
      <c r="B747" s="78" t="s">
        <v>826</v>
      </c>
      <c r="C747" s="68">
        <f t="shared" si="11"/>
        <v>6</v>
      </c>
      <c r="D747" s="79">
        <v>6</v>
      </c>
      <c r="E747" s="79"/>
      <c r="F747" s="79"/>
    </row>
    <row r="748" s="56" customFormat="1" ht="22" customHeight="1" spans="1:13">
      <c r="A748" s="64">
        <v>2110108</v>
      </c>
      <c r="B748" s="78" t="s">
        <v>827</v>
      </c>
      <c r="C748" s="68">
        <f t="shared" si="11"/>
        <v>0</v>
      </c>
      <c r="D748" s="79"/>
      <c r="E748" s="79"/>
      <c r="F748" s="79"/>
      <c r="L748" s="55"/>
      <c r="M748" s="55"/>
    </row>
    <row r="749" ht="22" customHeight="1" spans="1:6">
      <c r="A749" s="64">
        <v>2110199</v>
      </c>
      <c r="B749" s="78" t="s">
        <v>828</v>
      </c>
      <c r="C749" s="68">
        <f t="shared" si="11"/>
        <v>33</v>
      </c>
      <c r="D749" s="79">
        <v>33</v>
      </c>
      <c r="E749" s="79"/>
      <c r="F749" s="79"/>
    </row>
    <row r="750" ht="22" customHeight="1" spans="1:6">
      <c r="A750" s="64">
        <v>21102</v>
      </c>
      <c r="B750" s="81" t="s">
        <v>829</v>
      </c>
      <c r="C750" s="76">
        <f t="shared" si="11"/>
        <v>232</v>
      </c>
      <c r="D750" s="77">
        <f>SUM(D751:D753)</f>
        <v>232</v>
      </c>
      <c r="E750" s="77"/>
      <c r="F750" s="77"/>
    </row>
    <row r="751" ht="22" customHeight="1" spans="1:6">
      <c r="A751" s="64">
        <v>2110203</v>
      </c>
      <c r="B751" s="56" t="s">
        <v>830</v>
      </c>
      <c r="C751" s="68">
        <f t="shared" si="11"/>
        <v>9</v>
      </c>
      <c r="D751" s="79">
        <v>9</v>
      </c>
      <c r="E751" s="79"/>
      <c r="F751" s="79"/>
    </row>
    <row r="752" ht="22" customHeight="1" spans="1:6">
      <c r="A752" s="64">
        <v>2110204</v>
      </c>
      <c r="B752" s="56" t="s">
        <v>831</v>
      </c>
      <c r="C752" s="68">
        <f t="shared" si="11"/>
        <v>12</v>
      </c>
      <c r="D752" s="79">
        <v>12</v>
      </c>
      <c r="E752" s="79"/>
      <c r="F752" s="79"/>
    </row>
    <row r="753" ht="22" customHeight="1" spans="1:6">
      <c r="A753" s="64">
        <v>2110299</v>
      </c>
      <c r="B753" s="56" t="s">
        <v>832</v>
      </c>
      <c r="C753" s="68">
        <f t="shared" si="11"/>
        <v>211</v>
      </c>
      <c r="D753" s="79">
        <v>211</v>
      </c>
      <c r="E753" s="79"/>
      <c r="F753" s="79"/>
    </row>
    <row r="754" ht="22" customHeight="1" spans="1:6">
      <c r="A754" s="64">
        <v>21103</v>
      </c>
      <c r="B754" s="81" t="s">
        <v>833</v>
      </c>
      <c r="C754" s="76">
        <f t="shared" si="11"/>
        <v>1397</v>
      </c>
      <c r="D754" s="77">
        <f>SUM(D755:D762)</f>
        <v>1397</v>
      </c>
      <c r="E754" s="77"/>
      <c r="F754" s="77"/>
    </row>
    <row r="755" ht="22" customHeight="1" spans="1:6">
      <c r="A755" s="64">
        <v>2110301</v>
      </c>
      <c r="B755" s="78" t="s">
        <v>834</v>
      </c>
      <c r="C755" s="68">
        <f t="shared" si="11"/>
        <v>230</v>
      </c>
      <c r="D755" s="80">
        <v>230</v>
      </c>
      <c r="E755" s="80"/>
      <c r="F755" s="80"/>
    </row>
    <row r="756" ht="22" customHeight="1" spans="1:6">
      <c r="A756" s="64">
        <v>2110302</v>
      </c>
      <c r="B756" s="78" t="s">
        <v>835</v>
      </c>
      <c r="C756" s="68">
        <f t="shared" si="11"/>
        <v>1095</v>
      </c>
      <c r="D756" s="79">
        <f>500+595</f>
        <v>1095</v>
      </c>
      <c r="E756" s="79"/>
      <c r="F756" s="79"/>
    </row>
    <row r="757" s="56" customFormat="1" ht="22" customHeight="1" spans="1:13">
      <c r="A757" s="64">
        <v>2110303</v>
      </c>
      <c r="B757" s="78" t="s">
        <v>836</v>
      </c>
      <c r="C757" s="68">
        <f t="shared" si="11"/>
        <v>0</v>
      </c>
      <c r="D757" s="79"/>
      <c r="E757" s="79"/>
      <c r="F757" s="79"/>
      <c r="L757" s="55"/>
      <c r="M757" s="55"/>
    </row>
    <row r="758" ht="22" customHeight="1" spans="1:6">
      <c r="A758" s="64">
        <v>2110304</v>
      </c>
      <c r="B758" s="78" t="s">
        <v>837</v>
      </c>
      <c r="C758" s="68">
        <f t="shared" si="11"/>
        <v>19</v>
      </c>
      <c r="D758" s="79">
        <v>19</v>
      </c>
      <c r="E758" s="79"/>
      <c r="F758" s="79"/>
    </row>
    <row r="759" s="56" customFormat="1" ht="22" customHeight="1" spans="1:13">
      <c r="A759" s="64">
        <v>2110305</v>
      </c>
      <c r="B759" s="78" t="s">
        <v>838</v>
      </c>
      <c r="C759" s="68">
        <f t="shared" si="11"/>
        <v>0</v>
      </c>
      <c r="D759" s="79"/>
      <c r="E759" s="79"/>
      <c r="F759" s="79"/>
      <c r="L759" s="55"/>
      <c r="M759" s="55"/>
    </row>
    <row r="760" s="56" customFormat="1" ht="22" customHeight="1" spans="1:13">
      <c r="A760" s="64">
        <v>2110306</v>
      </c>
      <c r="B760" s="78" t="s">
        <v>839</v>
      </c>
      <c r="C760" s="68">
        <f t="shared" si="11"/>
        <v>0</v>
      </c>
      <c r="D760" s="79"/>
      <c r="E760" s="79"/>
      <c r="F760" s="79"/>
      <c r="L760" s="55"/>
      <c r="M760" s="55"/>
    </row>
    <row r="761" s="56" customFormat="1" ht="22" customHeight="1" spans="1:13">
      <c r="A761" s="64">
        <v>2110307</v>
      </c>
      <c r="B761" s="78" t="s">
        <v>840</v>
      </c>
      <c r="C761" s="68">
        <f t="shared" si="11"/>
        <v>0</v>
      </c>
      <c r="D761" s="79"/>
      <c r="E761" s="79"/>
      <c r="F761" s="79"/>
      <c r="L761" s="55"/>
      <c r="M761" s="55"/>
    </row>
    <row r="762" ht="22" customHeight="1" spans="1:6">
      <c r="A762" s="64">
        <v>2110399</v>
      </c>
      <c r="B762" s="78" t="s">
        <v>841</v>
      </c>
      <c r="C762" s="68">
        <f t="shared" si="11"/>
        <v>53</v>
      </c>
      <c r="D762" s="79">
        <v>53</v>
      </c>
      <c r="E762" s="79"/>
      <c r="F762" s="79"/>
    </row>
    <row r="763" ht="22" customHeight="1" spans="1:6">
      <c r="A763" s="64">
        <v>21104</v>
      </c>
      <c r="B763" s="81" t="s">
        <v>842</v>
      </c>
      <c r="C763" s="76">
        <f t="shared" si="11"/>
        <v>1269</v>
      </c>
      <c r="D763" s="77">
        <f>SUM(D764:D769)</f>
        <v>1269</v>
      </c>
      <c r="E763" s="77"/>
      <c r="F763" s="77"/>
    </row>
    <row r="764" ht="22" customHeight="1" spans="1:6">
      <c r="A764" s="64">
        <v>2110401</v>
      </c>
      <c r="B764" s="78" t="s">
        <v>843</v>
      </c>
      <c r="C764" s="68">
        <f t="shared" si="11"/>
        <v>852</v>
      </c>
      <c r="D764" s="79">
        <v>852</v>
      </c>
      <c r="E764" s="79"/>
      <c r="F764" s="79"/>
    </row>
    <row r="765" ht="22" customHeight="1" spans="1:6">
      <c r="A765" s="64">
        <v>2110402</v>
      </c>
      <c r="B765" s="78" t="s">
        <v>844</v>
      </c>
      <c r="C765" s="68">
        <f t="shared" si="11"/>
        <v>229</v>
      </c>
      <c r="D765" s="79">
        <v>229</v>
      </c>
      <c r="E765" s="79"/>
      <c r="F765" s="79"/>
    </row>
    <row r="766" ht="22" customHeight="1" spans="1:6">
      <c r="A766" s="64">
        <v>2110404</v>
      </c>
      <c r="B766" s="78" t="s">
        <v>845</v>
      </c>
      <c r="C766" s="68">
        <f t="shared" si="11"/>
        <v>173</v>
      </c>
      <c r="D766" s="79">
        <v>173</v>
      </c>
      <c r="E766" s="79"/>
      <c r="F766" s="79"/>
    </row>
    <row r="767" s="56" customFormat="1" ht="22" customHeight="1" spans="1:13">
      <c r="A767" s="64">
        <v>2110405</v>
      </c>
      <c r="B767" s="78" t="s">
        <v>846</v>
      </c>
      <c r="C767" s="68">
        <f t="shared" si="11"/>
        <v>0</v>
      </c>
      <c r="D767" s="79"/>
      <c r="E767" s="79"/>
      <c r="F767" s="79"/>
      <c r="L767" s="55"/>
      <c r="M767" s="55"/>
    </row>
    <row r="768" ht="22" customHeight="1" spans="1:6">
      <c r="A768" s="64">
        <v>2110406</v>
      </c>
      <c r="B768" s="78" t="s">
        <v>847</v>
      </c>
      <c r="C768" s="68">
        <f t="shared" si="11"/>
        <v>15</v>
      </c>
      <c r="D768" s="80">
        <v>15</v>
      </c>
      <c r="E768" s="80"/>
      <c r="F768" s="80"/>
    </row>
    <row r="769" s="56" customFormat="1" ht="22" customHeight="1" spans="1:13">
      <c r="A769" s="64">
        <v>2110499</v>
      </c>
      <c r="B769" s="78" t="s">
        <v>848</v>
      </c>
      <c r="C769" s="68">
        <f t="shared" si="11"/>
        <v>0</v>
      </c>
      <c r="D769" s="79"/>
      <c r="E769" s="79"/>
      <c r="F769" s="79"/>
      <c r="L769" s="55"/>
      <c r="M769" s="55"/>
    </row>
    <row r="770" ht="22" customHeight="1" spans="1:6">
      <c r="A770" s="64">
        <v>21105</v>
      </c>
      <c r="B770" s="81" t="s">
        <v>849</v>
      </c>
      <c r="C770" s="76">
        <f t="shared" si="11"/>
        <v>208</v>
      </c>
      <c r="D770" s="77">
        <f>SUM(D771:D776)</f>
        <v>208</v>
      </c>
      <c r="E770" s="77"/>
      <c r="F770" s="77"/>
    </row>
    <row r="771" ht="22" customHeight="1" spans="1:6">
      <c r="A771" s="64">
        <v>2110501</v>
      </c>
      <c r="B771" s="78" t="s">
        <v>850</v>
      </c>
      <c r="C771" s="68">
        <f t="shared" si="11"/>
        <v>208</v>
      </c>
      <c r="D771" s="79">
        <v>208</v>
      </c>
      <c r="E771" s="79"/>
      <c r="F771" s="79"/>
    </row>
    <row r="772" s="56" customFormat="1" ht="22" customHeight="1" spans="1:13">
      <c r="A772" s="64">
        <v>2110502</v>
      </c>
      <c r="B772" s="78" t="s">
        <v>851</v>
      </c>
      <c r="C772" s="68">
        <f t="shared" si="11"/>
        <v>0</v>
      </c>
      <c r="D772" s="79"/>
      <c r="E772" s="79"/>
      <c r="F772" s="79"/>
      <c r="L772" s="55"/>
      <c r="M772" s="55"/>
    </row>
    <row r="773" s="56" customFormat="1" ht="22" customHeight="1" spans="1:13">
      <c r="A773" s="64">
        <v>2110503</v>
      </c>
      <c r="B773" s="78" t="s">
        <v>852</v>
      </c>
      <c r="C773" s="68">
        <f t="shared" si="11"/>
        <v>0</v>
      </c>
      <c r="D773" s="79"/>
      <c r="E773" s="79"/>
      <c r="F773" s="79"/>
      <c r="L773" s="55"/>
      <c r="M773" s="55"/>
    </row>
    <row r="774" s="56" customFormat="1" ht="22" customHeight="1" spans="1:13">
      <c r="A774" s="64">
        <v>2110506</v>
      </c>
      <c r="B774" s="78" t="s">
        <v>853</v>
      </c>
      <c r="C774" s="68">
        <f t="shared" ref="C774:C837" si="12">SUM(D774:F774)</f>
        <v>0</v>
      </c>
      <c r="D774" s="79"/>
      <c r="E774" s="79"/>
      <c r="F774" s="79"/>
      <c r="L774" s="55"/>
      <c r="M774" s="55"/>
    </row>
    <row r="775" s="56" customFormat="1" ht="22" customHeight="1" spans="1:13">
      <c r="A775" s="64">
        <v>2110507</v>
      </c>
      <c r="B775" s="78" t="s">
        <v>854</v>
      </c>
      <c r="C775" s="68">
        <f t="shared" si="12"/>
        <v>0</v>
      </c>
      <c r="D775" s="79"/>
      <c r="E775" s="79"/>
      <c r="F775" s="79"/>
      <c r="L775" s="55"/>
      <c r="M775" s="55"/>
    </row>
    <row r="776" s="56" customFormat="1" ht="22" customHeight="1" spans="1:13">
      <c r="A776" s="64">
        <v>2110599</v>
      </c>
      <c r="B776" s="78" t="s">
        <v>855</v>
      </c>
      <c r="C776" s="68">
        <f t="shared" si="12"/>
        <v>0</v>
      </c>
      <c r="D776" s="79"/>
      <c r="E776" s="79"/>
      <c r="F776" s="79"/>
      <c r="L776" s="55"/>
      <c r="M776" s="55"/>
    </row>
    <row r="777" s="56" customFormat="1" ht="22" customHeight="1" spans="1:13">
      <c r="A777" s="64">
        <v>21106</v>
      </c>
      <c r="B777" s="81" t="s">
        <v>856</v>
      </c>
      <c r="C777" s="76">
        <f t="shared" si="12"/>
        <v>0</v>
      </c>
      <c r="D777" s="77">
        <f>SUM(D778:D782)</f>
        <v>0</v>
      </c>
      <c r="E777" s="77"/>
      <c r="F777" s="77"/>
      <c r="L777" s="55"/>
      <c r="M777" s="55"/>
    </row>
    <row r="778" s="56" customFormat="1" ht="22" customHeight="1" spans="1:13">
      <c r="A778" s="64">
        <v>2110602</v>
      </c>
      <c r="B778" s="78" t="s">
        <v>857</v>
      </c>
      <c r="C778" s="68">
        <f t="shared" si="12"/>
        <v>0</v>
      </c>
      <c r="D778" s="79"/>
      <c r="E778" s="79"/>
      <c r="F778" s="79"/>
      <c r="L778" s="55"/>
      <c r="M778" s="55"/>
    </row>
    <row r="779" s="56" customFormat="1" ht="22" customHeight="1" spans="1:13">
      <c r="A779" s="64">
        <v>2110603</v>
      </c>
      <c r="B779" s="78" t="s">
        <v>858</v>
      </c>
      <c r="C779" s="68">
        <f t="shared" si="12"/>
        <v>0</v>
      </c>
      <c r="D779" s="79"/>
      <c r="E779" s="79"/>
      <c r="F779" s="79"/>
      <c r="L779" s="55"/>
      <c r="M779" s="55"/>
    </row>
    <row r="780" s="56" customFormat="1" ht="22" customHeight="1" spans="1:13">
      <c r="A780" s="64">
        <v>2110604</v>
      </c>
      <c r="B780" s="78" t="s">
        <v>859</v>
      </c>
      <c r="C780" s="68">
        <f t="shared" si="12"/>
        <v>0</v>
      </c>
      <c r="D780" s="79"/>
      <c r="E780" s="79"/>
      <c r="F780" s="79"/>
      <c r="L780" s="55"/>
      <c r="M780" s="55"/>
    </row>
    <row r="781" s="56" customFormat="1" ht="22" customHeight="1" spans="1:13">
      <c r="A781" s="64">
        <v>2110605</v>
      </c>
      <c r="B781" s="78" t="s">
        <v>860</v>
      </c>
      <c r="C781" s="68">
        <f t="shared" si="12"/>
        <v>0</v>
      </c>
      <c r="D781" s="80"/>
      <c r="E781" s="80"/>
      <c r="F781" s="80"/>
      <c r="L781" s="55"/>
      <c r="M781" s="55"/>
    </row>
    <row r="782" s="56" customFormat="1" ht="22" customHeight="1" spans="1:13">
      <c r="A782" s="64">
        <v>2110699</v>
      </c>
      <c r="B782" s="78" t="s">
        <v>861</v>
      </c>
      <c r="C782" s="68">
        <f t="shared" si="12"/>
        <v>0</v>
      </c>
      <c r="D782" s="79"/>
      <c r="E782" s="79"/>
      <c r="F782" s="79"/>
      <c r="L782" s="55"/>
      <c r="M782" s="55"/>
    </row>
    <row r="783" s="56" customFormat="1" ht="22" customHeight="1" spans="1:13">
      <c r="A783" s="64">
        <v>21107</v>
      </c>
      <c r="B783" s="81" t="s">
        <v>862</v>
      </c>
      <c r="C783" s="76">
        <f t="shared" si="12"/>
        <v>0</v>
      </c>
      <c r="D783" s="77">
        <f>SUM(D784:D785)</f>
        <v>0</v>
      </c>
      <c r="E783" s="77"/>
      <c r="F783" s="77"/>
      <c r="L783" s="55"/>
      <c r="M783" s="55"/>
    </row>
    <row r="784" s="56" customFormat="1" ht="22" customHeight="1" spans="1:13">
      <c r="A784" s="64">
        <v>2110704</v>
      </c>
      <c r="B784" s="78" t="s">
        <v>863</v>
      </c>
      <c r="C784" s="68">
        <f t="shared" si="12"/>
        <v>0</v>
      </c>
      <c r="D784" s="79"/>
      <c r="E784" s="79"/>
      <c r="F784" s="79"/>
      <c r="L784" s="55"/>
      <c r="M784" s="55"/>
    </row>
    <row r="785" s="56" customFormat="1" ht="22" customHeight="1" spans="1:13">
      <c r="A785" s="64">
        <v>2110799</v>
      </c>
      <c r="B785" s="78" t="s">
        <v>864</v>
      </c>
      <c r="C785" s="68">
        <f t="shared" si="12"/>
        <v>0</v>
      </c>
      <c r="D785" s="79"/>
      <c r="E785" s="79"/>
      <c r="F785" s="79"/>
      <c r="L785" s="55"/>
      <c r="M785" s="55"/>
    </row>
    <row r="786" s="56" customFormat="1" ht="22" customHeight="1" spans="1:13">
      <c r="A786" s="64">
        <v>21108</v>
      </c>
      <c r="B786" s="81" t="s">
        <v>865</v>
      </c>
      <c r="C786" s="76">
        <f t="shared" si="12"/>
        <v>0</v>
      </c>
      <c r="D786" s="77">
        <f>SUM(D787:D788)</f>
        <v>0</v>
      </c>
      <c r="E786" s="77"/>
      <c r="F786" s="77"/>
      <c r="L786" s="55"/>
      <c r="M786" s="55"/>
    </row>
    <row r="787" s="56" customFormat="1" ht="22" customHeight="1" spans="1:13">
      <c r="A787" s="64">
        <v>2110804</v>
      </c>
      <c r="B787" s="78" t="s">
        <v>866</v>
      </c>
      <c r="C787" s="68">
        <f t="shared" si="12"/>
        <v>0</v>
      </c>
      <c r="D787" s="79"/>
      <c r="E787" s="79"/>
      <c r="F787" s="79"/>
      <c r="L787" s="55"/>
      <c r="M787" s="55"/>
    </row>
    <row r="788" s="56" customFormat="1" ht="22" customHeight="1" spans="1:13">
      <c r="A788" s="64">
        <v>2110899</v>
      </c>
      <c r="B788" s="78" t="s">
        <v>867</v>
      </c>
      <c r="C788" s="68">
        <f t="shared" si="12"/>
        <v>0</v>
      </c>
      <c r="D788" s="79"/>
      <c r="E788" s="79"/>
      <c r="F788" s="79"/>
      <c r="L788" s="55"/>
      <c r="M788" s="55"/>
    </row>
    <row r="789" s="56" customFormat="1" ht="22" customHeight="1" spans="1:13">
      <c r="A789" s="64">
        <v>21109</v>
      </c>
      <c r="B789" s="78" t="s">
        <v>868</v>
      </c>
      <c r="C789" s="68">
        <f t="shared" si="12"/>
        <v>0</v>
      </c>
      <c r="D789" s="79"/>
      <c r="E789" s="79"/>
      <c r="F789" s="79"/>
      <c r="L789" s="55"/>
      <c r="M789" s="55"/>
    </row>
    <row r="790" s="56" customFormat="1" ht="22" customHeight="1" spans="1:13">
      <c r="A790" s="64">
        <v>21110</v>
      </c>
      <c r="B790" s="78" t="s">
        <v>869</v>
      </c>
      <c r="C790" s="68">
        <f t="shared" si="12"/>
        <v>0</v>
      </c>
      <c r="D790" s="79"/>
      <c r="E790" s="79"/>
      <c r="F790" s="79"/>
      <c r="L790" s="55"/>
      <c r="M790" s="55"/>
    </row>
    <row r="791" ht="22" customHeight="1" spans="1:6">
      <c r="A791" s="64">
        <v>21111</v>
      </c>
      <c r="B791" s="81" t="s">
        <v>870</v>
      </c>
      <c r="C791" s="76">
        <f t="shared" si="12"/>
        <v>449</v>
      </c>
      <c r="D791" s="77">
        <f>SUM(D792:D796)</f>
        <v>449</v>
      </c>
      <c r="E791" s="77"/>
      <c r="F791" s="77"/>
    </row>
    <row r="792" ht="22" customHeight="1" spans="1:6">
      <c r="A792" s="64">
        <v>2111101</v>
      </c>
      <c r="B792" s="78" t="s">
        <v>871</v>
      </c>
      <c r="C792" s="68">
        <f t="shared" si="12"/>
        <v>430</v>
      </c>
      <c r="D792" s="79">
        <v>430</v>
      </c>
      <c r="E792" s="79"/>
      <c r="F792" s="79"/>
    </row>
    <row r="793" ht="22" customHeight="1" spans="1:6">
      <c r="A793" s="64">
        <v>2111102</v>
      </c>
      <c r="B793" s="78" t="s">
        <v>872</v>
      </c>
      <c r="C793" s="68">
        <f t="shared" si="12"/>
        <v>4</v>
      </c>
      <c r="D793" s="79">
        <v>4</v>
      </c>
      <c r="E793" s="79"/>
      <c r="F793" s="79"/>
    </row>
    <row r="794" ht="22" customHeight="1" spans="1:6">
      <c r="A794" s="64">
        <v>2111103</v>
      </c>
      <c r="B794" s="78" t="s">
        <v>873</v>
      </c>
      <c r="C794" s="68">
        <f t="shared" si="12"/>
        <v>15</v>
      </c>
      <c r="D794" s="80">
        <v>15</v>
      </c>
      <c r="E794" s="80"/>
      <c r="F794" s="80"/>
    </row>
    <row r="795" s="56" customFormat="1" ht="22" customHeight="1" spans="1:13">
      <c r="A795" s="64">
        <v>2111104</v>
      </c>
      <c r="B795" s="78" t="s">
        <v>874</v>
      </c>
      <c r="C795" s="68">
        <f t="shared" si="12"/>
        <v>0</v>
      </c>
      <c r="D795" s="79"/>
      <c r="E795" s="79"/>
      <c r="F795" s="79"/>
      <c r="L795" s="55"/>
      <c r="M795" s="55"/>
    </row>
    <row r="796" s="56" customFormat="1" ht="22" customHeight="1" spans="1:13">
      <c r="A796" s="64">
        <v>2111199</v>
      </c>
      <c r="B796" s="78" t="s">
        <v>875</v>
      </c>
      <c r="C796" s="68">
        <f t="shared" si="12"/>
        <v>0</v>
      </c>
      <c r="D796" s="79"/>
      <c r="E796" s="79"/>
      <c r="F796" s="79"/>
      <c r="L796" s="55"/>
      <c r="M796" s="55"/>
    </row>
    <row r="797" s="56" customFormat="1" ht="22" customHeight="1" spans="1:13">
      <c r="A797" s="64">
        <v>21112</v>
      </c>
      <c r="B797" s="81" t="s">
        <v>876</v>
      </c>
      <c r="C797" s="76">
        <f t="shared" si="12"/>
        <v>0</v>
      </c>
      <c r="D797" s="77">
        <f>SUM(D798)</f>
        <v>0</v>
      </c>
      <c r="E797" s="77"/>
      <c r="F797" s="77"/>
      <c r="L797" s="55"/>
      <c r="M797" s="55"/>
    </row>
    <row r="798" s="56" customFormat="1" ht="22" customHeight="1" spans="1:13">
      <c r="A798" s="64">
        <v>2111201</v>
      </c>
      <c r="B798" s="78" t="s">
        <v>877</v>
      </c>
      <c r="C798" s="68">
        <f t="shared" si="12"/>
        <v>0</v>
      </c>
      <c r="D798" s="79"/>
      <c r="E798" s="79"/>
      <c r="F798" s="79"/>
      <c r="L798" s="55"/>
      <c r="M798" s="55"/>
    </row>
    <row r="799" s="56" customFormat="1" ht="22" customHeight="1" spans="1:13">
      <c r="A799" s="64">
        <v>21113</v>
      </c>
      <c r="B799" s="81" t="s">
        <v>878</v>
      </c>
      <c r="C799" s="76">
        <f t="shared" si="12"/>
        <v>0</v>
      </c>
      <c r="D799" s="77">
        <f>SUM(D800)</f>
        <v>0</v>
      </c>
      <c r="E799" s="77"/>
      <c r="F799" s="77"/>
      <c r="L799" s="55"/>
      <c r="M799" s="55"/>
    </row>
    <row r="800" s="56" customFormat="1" ht="22" customHeight="1" spans="1:13">
      <c r="A800" s="64">
        <v>2111301</v>
      </c>
      <c r="B800" s="78" t="s">
        <v>879</v>
      </c>
      <c r="C800" s="68">
        <f t="shared" si="12"/>
        <v>0</v>
      </c>
      <c r="D800" s="79"/>
      <c r="E800" s="79"/>
      <c r="F800" s="79"/>
      <c r="L800" s="55"/>
      <c r="M800" s="55"/>
    </row>
    <row r="801" s="56" customFormat="1" ht="22" customHeight="1" spans="1:13">
      <c r="A801" s="64">
        <v>21114</v>
      </c>
      <c r="B801" s="81" t="s">
        <v>880</v>
      </c>
      <c r="C801" s="76">
        <f t="shared" si="12"/>
        <v>0</v>
      </c>
      <c r="D801" s="77">
        <f>SUM(D802:D811)</f>
        <v>0</v>
      </c>
      <c r="E801" s="77"/>
      <c r="F801" s="77"/>
      <c r="L801" s="55"/>
      <c r="M801" s="55"/>
    </row>
    <row r="802" s="56" customFormat="1" ht="22" customHeight="1" spans="1:13">
      <c r="A802" s="64">
        <v>2111401</v>
      </c>
      <c r="B802" s="78" t="s">
        <v>294</v>
      </c>
      <c r="C802" s="68">
        <f t="shared" si="12"/>
        <v>0</v>
      </c>
      <c r="D802" s="79"/>
      <c r="E802" s="79"/>
      <c r="F802" s="79"/>
      <c r="L802" s="55"/>
      <c r="M802" s="55"/>
    </row>
    <row r="803" s="56" customFormat="1" ht="22" customHeight="1" spans="1:13">
      <c r="A803" s="64">
        <v>2111402</v>
      </c>
      <c r="B803" s="78" t="s">
        <v>295</v>
      </c>
      <c r="C803" s="68">
        <f t="shared" si="12"/>
        <v>0</v>
      </c>
      <c r="D803" s="79"/>
      <c r="E803" s="79"/>
      <c r="F803" s="79"/>
      <c r="L803" s="55"/>
      <c r="M803" s="55"/>
    </row>
    <row r="804" s="56" customFormat="1" ht="22" customHeight="1" spans="1:13">
      <c r="A804" s="64">
        <v>2111403</v>
      </c>
      <c r="B804" s="78" t="s">
        <v>296</v>
      </c>
      <c r="C804" s="68">
        <f t="shared" si="12"/>
        <v>0</v>
      </c>
      <c r="D804" s="79"/>
      <c r="E804" s="79"/>
      <c r="F804" s="79"/>
      <c r="L804" s="55"/>
      <c r="M804" s="55"/>
    </row>
    <row r="805" s="56" customFormat="1" ht="22" customHeight="1" spans="1:13">
      <c r="A805" s="64">
        <v>2111406</v>
      </c>
      <c r="B805" s="78" t="s">
        <v>881</v>
      </c>
      <c r="C805" s="68">
        <f t="shared" si="12"/>
        <v>0</v>
      </c>
      <c r="D805" s="79"/>
      <c r="E805" s="79"/>
      <c r="F805" s="79"/>
      <c r="L805" s="55"/>
      <c r="M805" s="55"/>
    </row>
    <row r="806" s="56" customFormat="1" ht="22" customHeight="1" spans="1:13">
      <c r="A806" s="64">
        <v>2111407</v>
      </c>
      <c r="B806" s="78" t="s">
        <v>882</v>
      </c>
      <c r="C806" s="68">
        <f t="shared" si="12"/>
        <v>0</v>
      </c>
      <c r="D806" s="79"/>
      <c r="E806" s="79"/>
      <c r="F806" s="79"/>
      <c r="L806" s="55"/>
      <c r="M806" s="55"/>
    </row>
    <row r="807" s="56" customFormat="1" ht="22" customHeight="1" spans="1:13">
      <c r="A807" s="64">
        <v>2111408</v>
      </c>
      <c r="B807" s="78" t="s">
        <v>883</v>
      </c>
      <c r="C807" s="68">
        <f t="shared" si="12"/>
        <v>0</v>
      </c>
      <c r="D807" s="79"/>
      <c r="E807" s="79"/>
      <c r="F807" s="79"/>
      <c r="L807" s="55"/>
      <c r="M807" s="55"/>
    </row>
    <row r="808" s="56" customFormat="1" ht="22" customHeight="1" spans="1:13">
      <c r="A808" s="64">
        <v>2111411</v>
      </c>
      <c r="B808" s="78" t="s">
        <v>333</v>
      </c>
      <c r="C808" s="68">
        <f t="shared" si="12"/>
        <v>0</v>
      </c>
      <c r="D808" s="79"/>
      <c r="E808" s="79"/>
      <c r="F808" s="79"/>
      <c r="L808" s="55"/>
      <c r="M808" s="55"/>
    </row>
    <row r="809" s="56" customFormat="1" ht="22" customHeight="1" spans="1:13">
      <c r="A809" s="64">
        <v>2111413</v>
      </c>
      <c r="B809" s="78" t="s">
        <v>884</v>
      </c>
      <c r="C809" s="68">
        <f t="shared" si="12"/>
        <v>0</v>
      </c>
      <c r="D809" s="80"/>
      <c r="E809" s="80"/>
      <c r="F809" s="80"/>
      <c r="L809" s="55"/>
      <c r="M809" s="55"/>
    </row>
    <row r="810" s="56" customFormat="1" ht="22" customHeight="1" spans="1:13">
      <c r="A810" s="64">
        <v>2111450</v>
      </c>
      <c r="B810" s="78" t="s">
        <v>307</v>
      </c>
      <c r="C810" s="68">
        <f t="shared" si="12"/>
        <v>0</v>
      </c>
      <c r="D810" s="79"/>
      <c r="E810" s="79"/>
      <c r="F810" s="79"/>
      <c r="L810" s="55"/>
      <c r="M810" s="55"/>
    </row>
    <row r="811" s="56" customFormat="1" ht="22" customHeight="1" spans="1:13">
      <c r="A811" s="64">
        <v>2111499</v>
      </c>
      <c r="B811" s="78" t="s">
        <v>885</v>
      </c>
      <c r="C811" s="68">
        <f t="shared" si="12"/>
        <v>0</v>
      </c>
      <c r="D811" s="79"/>
      <c r="E811" s="79"/>
      <c r="F811" s="79"/>
      <c r="L811" s="55"/>
      <c r="M811" s="55"/>
    </row>
    <row r="812" ht="22" customHeight="1" spans="1:6">
      <c r="A812" s="64">
        <v>21199</v>
      </c>
      <c r="B812" s="81" t="s">
        <v>886</v>
      </c>
      <c r="C812" s="76">
        <f t="shared" si="12"/>
        <v>18</v>
      </c>
      <c r="D812" s="77">
        <f>D813</f>
        <v>18</v>
      </c>
      <c r="E812" s="77"/>
      <c r="F812" s="77"/>
    </row>
    <row r="813" ht="22" customHeight="1" spans="1:6">
      <c r="A813" s="64">
        <v>2119999</v>
      </c>
      <c r="B813" s="78" t="s">
        <v>887</v>
      </c>
      <c r="C813" s="68">
        <f t="shared" si="12"/>
        <v>18</v>
      </c>
      <c r="D813" s="79">
        <v>18</v>
      </c>
      <c r="E813" s="79"/>
      <c r="F813" s="79"/>
    </row>
    <row r="814" ht="22" customHeight="1" spans="1:6">
      <c r="A814" s="64">
        <v>212</v>
      </c>
      <c r="B814" s="85" t="s">
        <v>888</v>
      </c>
      <c r="C814" s="72">
        <f t="shared" si="12"/>
        <v>37067</v>
      </c>
      <c r="D814" s="73">
        <f>D815+D826+D828+D831+D833+D835</f>
        <v>37067</v>
      </c>
      <c r="E814" s="73"/>
      <c r="F814" s="73"/>
    </row>
    <row r="815" ht="22" customHeight="1" spans="1:6">
      <c r="A815" s="64">
        <v>21201</v>
      </c>
      <c r="B815" s="81" t="s">
        <v>889</v>
      </c>
      <c r="C815" s="76">
        <f t="shared" si="12"/>
        <v>4443</v>
      </c>
      <c r="D815" s="77">
        <f>SUM(D816:D825)</f>
        <v>4443</v>
      </c>
      <c r="E815" s="77"/>
      <c r="F815" s="77"/>
    </row>
    <row r="816" ht="22" customHeight="1" spans="1:6">
      <c r="A816" s="64">
        <v>2120101</v>
      </c>
      <c r="B816" s="78" t="s">
        <v>294</v>
      </c>
      <c r="C816" s="68">
        <f t="shared" si="12"/>
        <v>1880</v>
      </c>
      <c r="D816" s="79">
        <v>1880</v>
      </c>
      <c r="E816" s="79"/>
      <c r="F816" s="79"/>
    </row>
    <row r="817" s="56" customFormat="1" ht="22" customHeight="1" spans="1:13">
      <c r="A817" s="64">
        <v>2120102</v>
      </c>
      <c r="B817" s="78" t="s">
        <v>295</v>
      </c>
      <c r="C817" s="68">
        <f t="shared" si="12"/>
        <v>0</v>
      </c>
      <c r="D817" s="79"/>
      <c r="E817" s="79"/>
      <c r="F817" s="79"/>
      <c r="L817" s="55"/>
      <c r="M817" s="55"/>
    </row>
    <row r="818" s="56" customFormat="1" ht="22" customHeight="1" spans="1:13">
      <c r="A818" s="64">
        <v>2120103</v>
      </c>
      <c r="B818" s="78" t="s">
        <v>296</v>
      </c>
      <c r="C818" s="68">
        <f t="shared" si="12"/>
        <v>0</v>
      </c>
      <c r="D818" s="79"/>
      <c r="E818" s="79"/>
      <c r="F818" s="79"/>
      <c r="L818" s="55"/>
      <c r="M818" s="55"/>
    </row>
    <row r="819" ht="22" customHeight="1" spans="1:6">
      <c r="A819" s="64">
        <v>2120104</v>
      </c>
      <c r="B819" s="78" t="s">
        <v>890</v>
      </c>
      <c r="C819" s="68">
        <f t="shared" si="12"/>
        <v>250</v>
      </c>
      <c r="D819" s="79">
        <v>250</v>
      </c>
      <c r="E819" s="79"/>
      <c r="F819" s="79"/>
    </row>
    <row r="820" s="56" customFormat="1" ht="22" customHeight="1" spans="1:13">
      <c r="A820" s="64">
        <v>2120105</v>
      </c>
      <c r="B820" s="78" t="s">
        <v>891</v>
      </c>
      <c r="C820" s="68">
        <f t="shared" si="12"/>
        <v>0</v>
      </c>
      <c r="D820" s="79"/>
      <c r="E820" s="79"/>
      <c r="F820" s="79"/>
      <c r="L820" s="55"/>
      <c r="M820" s="55"/>
    </row>
    <row r="821" ht="22" customHeight="1" spans="1:6">
      <c r="A821" s="64">
        <v>2120106</v>
      </c>
      <c r="B821" s="78" t="s">
        <v>892</v>
      </c>
      <c r="C821" s="68">
        <f t="shared" si="12"/>
        <v>166</v>
      </c>
      <c r="D821" s="79">
        <v>166</v>
      </c>
      <c r="E821" s="79"/>
      <c r="F821" s="79"/>
    </row>
    <row r="822" s="56" customFormat="1" ht="22" customHeight="1" spans="1:13">
      <c r="A822" s="64">
        <v>2120107</v>
      </c>
      <c r="B822" s="78" t="s">
        <v>893</v>
      </c>
      <c r="C822" s="68">
        <f t="shared" si="12"/>
        <v>0</v>
      </c>
      <c r="D822" s="80"/>
      <c r="E822" s="80"/>
      <c r="F822" s="80"/>
      <c r="L822" s="55"/>
      <c r="M822" s="55"/>
    </row>
    <row r="823" s="56" customFormat="1" ht="22" customHeight="1" spans="1:13">
      <c r="A823" s="64">
        <v>2120109</v>
      </c>
      <c r="B823" s="78" t="s">
        <v>894</v>
      </c>
      <c r="C823" s="68">
        <f t="shared" si="12"/>
        <v>0</v>
      </c>
      <c r="D823" s="79"/>
      <c r="E823" s="79"/>
      <c r="F823" s="79"/>
      <c r="L823" s="55"/>
      <c r="M823" s="55"/>
    </row>
    <row r="824" s="56" customFormat="1" ht="22" customHeight="1" spans="1:13">
      <c r="A824" s="64">
        <v>2120110</v>
      </c>
      <c r="B824" s="78" t="s">
        <v>895</v>
      </c>
      <c r="C824" s="68">
        <f t="shared" si="12"/>
        <v>0</v>
      </c>
      <c r="D824" s="79"/>
      <c r="E824" s="79"/>
      <c r="F824" s="79"/>
      <c r="L824" s="55"/>
      <c r="M824" s="55"/>
    </row>
    <row r="825" ht="22" customHeight="1" spans="1:6">
      <c r="A825" s="64">
        <v>2120199</v>
      </c>
      <c r="B825" s="78" t="s">
        <v>896</v>
      </c>
      <c r="C825" s="68">
        <f t="shared" si="12"/>
        <v>2147</v>
      </c>
      <c r="D825" s="79">
        <v>2147</v>
      </c>
      <c r="E825" s="79"/>
      <c r="F825" s="79"/>
    </row>
    <row r="826" ht="22" customHeight="1" spans="1:6">
      <c r="A826" s="64">
        <v>21202</v>
      </c>
      <c r="B826" s="81" t="s">
        <v>897</v>
      </c>
      <c r="C826" s="76">
        <f t="shared" si="12"/>
        <v>275</v>
      </c>
      <c r="D826" s="77">
        <f>SUM(D827)</f>
        <v>275</v>
      </c>
      <c r="E826" s="77"/>
      <c r="F826" s="77"/>
    </row>
    <row r="827" ht="22" customHeight="1" spans="1:6">
      <c r="A827" s="64">
        <v>2120201</v>
      </c>
      <c r="B827" s="78" t="s">
        <v>898</v>
      </c>
      <c r="C827" s="68">
        <f t="shared" si="12"/>
        <v>275</v>
      </c>
      <c r="D827" s="79">
        <v>275</v>
      </c>
      <c r="E827" s="79"/>
      <c r="F827" s="79"/>
    </row>
    <row r="828" ht="22" customHeight="1" spans="1:6">
      <c r="A828" s="64">
        <v>21203</v>
      </c>
      <c r="B828" s="81" t="s">
        <v>899</v>
      </c>
      <c r="C828" s="76">
        <f t="shared" si="12"/>
        <v>28973</v>
      </c>
      <c r="D828" s="77">
        <f>SUM(D829:D830)</f>
        <v>28973</v>
      </c>
      <c r="E828" s="77"/>
      <c r="F828" s="77"/>
    </row>
    <row r="829" ht="22" customHeight="1" spans="1:6">
      <c r="A829" s="64">
        <v>2120303</v>
      </c>
      <c r="B829" s="78" t="s">
        <v>900</v>
      </c>
      <c r="C829" s="68">
        <f t="shared" si="12"/>
        <v>415</v>
      </c>
      <c r="D829" s="79">
        <v>415</v>
      </c>
      <c r="E829" s="79"/>
      <c r="F829" s="79"/>
    </row>
    <row r="830" ht="22" customHeight="1" spans="1:6">
      <c r="A830" s="64">
        <v>2120399</v>
      </c>
      <c r="B830" s="78" t="s">
        <v>901</v>
      </c>
      <c r="C830" s="68">
        <f t="shared" si="12"/>
        <v>28558</v>
      </c>
      <c r="D830" s="86">
        <f>11850+10000+607+6101</f>
        <v>28558</v>
      </c>
      <c r="E830" s="79"/>
      <c r="F830" s="79"/>
    </row>
    <row r="831" ht="22" customHeight="1" spans="1:6">
      <c r="A831" s="64">
        <v>21205</v>
      </c>
      <c r="B831" s="81" t="s">
        <v>902</v>
      </c>
      <c r="C831" s="76">
        <f t="shared" si="12"/>
        <v>2624</v>
      </c>
      <c r="D831" s="77">
        <f t="shared" ref="D831:D835" si="13">D832</f>
        <v>2624</v>
      </c>
      <c r="E831" s="77"/>
      <c r="F831" s="77"/>
    </row>
    <row r="832" ht="22" customHeight="1" spans="1:6">
      <c r="A832" s="64">
        <v>2120501</v>
      </c>
      <c r="B832" s="78" t="s">
        <v>903</v>
      </c>
      <c r="C832" s="68">
        <f t="shared" si="12"/>
        <v>2624</v>
      </c>
      <c r="D832" s="79">
        <f>500+2124</f>
        <v>2624</v>
      </c>
      <c r="E832" s="79"/>
      <c r="F832" s="79"/>
    </row>
    <row r="833" s="56" customFormat="1" ht="22" customHeight="1" spans="1:13">
      <c r="A833" s="64">
        <v>21206</v>
      </c>
      <c r="B833" s="81" t="s">
        <v>904</v>
      </c>
      <c r="C833" s="76">
        <f t="shared" si="12"/>
        <v>0</v>
      </c>
      <c r="D833" s="77">
        <f t="shared" si="13"/>
        <v>0</v>
      </c>
      <c r="E833" s="77"/>
      <c r="F833" s="77"/>
      <c r="L833" s="55"/>
      <c r="M833" s="55"/>
    </row>
    <row r="834" s="56" customFormat="1" ht="22" customHeight="1" spans="1:13">
      <c r="A834" s="64">
        <v>2120601</v>
      </c>
      <c r="B834" s="78" t="s">
        <v>905</v>
      </c>
      <c r="C834" s="68">
        <f t="shared" si="12"/>
        <v>0</v>
      </c>
      <c r="D834" s="79"/>
      <c r="E834" s="79"/>
      <c r="F834" s="79"/>
      <c r="L834" s="55"/>
      <c r="M834" s="55"/>
    </row>
    <row r="835" s="56" customFormat="1" ht="22" customHeight="1" spans="1:13">
      <c r="A835" s="64">
        <v>21299</v>
      </c>
      <c r="B835" s="81" t="s">
        <v>906</v>
      </c>
      <c r="C835" s="76">
        <f t="shared" si="12"/>
        <v>752</v>
      </c>
      <c r="D835" s="77">
        <f t="shared" si="13"/>
        <v>752</v>
      </c>
      <c r="E835" s="77"/>
      <c r="F835" s="77"/>
      <c r="L835" s="55"/>
      <c r="M835" s="55"/>
    </row>
    <row r="836" s="56" customFormat="1" ht="22" customHeight="1" spans="1:13">
      <c r="A836" s="64">
        <v>2129999</v>
      </c>
      <c r="B836" s="78" t="s">
        <v>907</v>
      </c>
      <c r="C836" s="68">
        <f t="shared" si="12"/>
        <v>752</v>
      </c>
      <c r="D836" s="80">
        <f>712+40</f>
        <v>752</v>
      </c>
      <c r="E836" s="80"/>
      <c r="F836" s="80"/>
      <c r="L836" s="55"/>
      <c r="M836" s="55"/>
    </row>
    <row r="837" ht="22" customHeight="1" spans="1:6">
      <c r="A837" s="64">
        <v>213</v>
      </c>
      <c r="B837" s="85" t="s">
        <v>908</v>
      </c>
      <c r="C837" s="72">
        <f t="shared" si="12"/>
        <v>57546</v>
      </c>
      <c r="D837" s="73">
        <f>D838+D864+D887+D915+D926+D933+D939+D942</f>
        <v>57546</v>
      </c>
      <c r="E837" s="73"/>
      <c r="F837" s="73"/>
    </row>
    <row r="838" ht="22" customHeight="1" spans="1:6">
      <c r="A838" s="64">
        <v>21301</v>
      </c>
      <c r="B838" s="81" t="s">
        <v>909</v>
      </c>
      <c r="C838" s="76">
        <f t="shared" ref="C838:C901" si="14">SUM(D838:F838)</f>
        <v>10070</v>
      </c>
      <c r="D838" s="77">
        <f>SUM(D839:D863)</f>
        <v>10070</v>
      </c>
      <c r="E838" s="77"/>
      <c r="F838" s="77"/>
    </row>
    <row r="839" ht="22" customHeight="1" spans="1:6">
      <c r="A839" s="64">
        <v>2130101</v>
      </c>
      <c r="B839" s="78" t="s">
        <v>294</v>
      </c>
      <c r="C839" s="68">
        <f t="shared" si="14"/>
        <v>771</v>
      </c>
      <c r="D839" s="79">
        <v>771</v>
      </c>
      <c r="E839" s="79"/>
      <c r="F839" s="79"/>
    </row>
    <row r="840" s="56" customFormat="1" ht="22" customHeight="1" spans="1:13">
      <c r="A840" s="64">
        <v>2130102</v>
      </c>
      <c r="B840" s="78" t="s">
        <v>295</v>
      </c>
      <c r="C840" s="68">
        <f t="shared" si="14"/>
        <v>0</v>
      </c>
      <c r="D840" s="79"/>
      <c r="E840" s="79"/>
      <c r="F840" s="79"/>
      <c r="L840" s="55"/>
      <c r="M840" s="55"/>
    </row>
    <row r="841" s="56" customFormat="1" ht="22" customHeight="1" spans="1:13">
      <c r="A841" s="64">
        <v>2130103</v>
      </c>
      <c r="B841" s="78" t="s">
        <v>296</v>
      </c>
      <c r="C841" s="68">
        <f t="shared" si="14"/>
        <v>0</v>
      </c>
      <c r="D841" s="79"/>
      <c r="E841" s="79"/>
      <c r="F841" s="79"/>
      <c r="L841" s="55"/>
      <c r="M841" s="55"/>
    </row>
    <row r="842" ht="22" customHeight="1" spans="1:6">
      <c r="A842" s="64">
        <v>2130104</v>
      </c>
      <c r="B842" s="78" t="s">
        <v>307</v>
      </c>
      <c r="C842" s="68">
        <f t="shared" si="14"/>
        <v>393</v>
      </c>
      <c r="D842" s="79">
        <v>393</v>
      </c>
      <c r="E842" s="79"/>
      <c r="F842" s="79"/>
    </row>
    <row r="843" ht="22" customHeight="1" spans="1:6">
      <c r="A843" s="64">
        <v>2130105</v>
      </c>
      <c r="B843" s="78" t="s">
        <v>910</v>
      </c>
      <c r="C843" s="68">
        <f t="shared" si="14"/>
        <v>1846</v>
      </c>
      <c r="D843" s="79">
        <v>1846</v>
      </c>
      <c r="E843" s="79"/>
      <c r="F843" s="79"/>
    </row>
    <row r="844" ht="22" customHeight="1" spans="1:6">
      <c r="A844" s="64">
        <v>2130106</v>
      </c>
      <c r="B844" s="78" t="s">
        <v>911</v>
      </c>
      <c r="C844" s="68">
        <f t="shared" si="14"/>
        <v>41</v>
      </c>
      <c r="D844" s="79">
        <v>41</v>
      </c>
      <c r="E844" s="79"/>
      <c r="F844" s="79"/>
    </row>
    <row r="845" ht="22" customHeight="1" spans="1:6">
      <c r="A845" s="64">
        <v>2130108</v>
      </c>
      <c r="B845" s="78" t="s">
        <v>912</v>
      </c>
      <c r="C845" s="68">
        <f t="shared" si="14"/>
        <v>151</v>
      </c>
      <c r="D845" s="79">
        <v>151</v>
      </c>
      <c r="E845" s="79"/>
      <c r="F845" s="79"/>
    </row>
    <row r="846" ht="22" customHeight="1" spans="1:6">
      <c r="A846" s="64">
        <v>2130109</v>
      </c>
      <c r="B846" s="78" t="s">
        <v>913</v>
      </c>
      <c r="C846" s="68">
        <f t="shared" si="14"/>
        <v>75</v>
      </c>
      <c r="D846" s="79">
        <v>75</v>
      </c>
      <c r="E846" s="79"/>
      <c r="F846" s="79"/>
    </row>
    <row r="847" ht="22" customHeight="1" spans="1:6">
      <c r="A847" s="64">
        <v>2130110</v>
      </c>
      <c r="B847" s="78" t="s">
        <v>914</v>
      </c>
      <c r="C847" s="68">
        <f t="shared" si="14"/>
        <v>218</v>
      </c>
      <c r="D847" s="79">
        <v>218</v>
      </c>
      <c r="E847" s="79"/>
      <c r="F847" s="79"/>
    </row>
    <row r="848" s="56" customFormat="1" ht="22" customHeight="1" spans="1:13">
      <c r="A848" s="64">
        <v>2130111</v>
      </c>
      <c r="B848" s="78" t="s">
        <v>915</v>
      </c>
      <c r="C848" s="68">
        <f t="shared" si="14"/>
        <v>0</v>
      </c>
      <c r="D848" s="79"/>
      <c r="E848" s="79"/>
      <c r="F848" s="79"/>
      <c r="L848" s="55"/>
      <c r="M848" s="55"/>
    </row>
    <row r="849" ht="22" customHeight="1" spans="1:6">
      <c r="A849" s="64">
        <v>2130112</v>
      </c>
      <c r="B849" s="78" t="s">
        <v>916</v>
      </c>
      <c r="C849" s="68">
        <f t="shared" si="14"/>
        <v>10</v>
      </c>
      <c r="D849" s="80">
        <v>10</v>
      </c>
      <c r="E849" s="80"/>
      <c r="F849" s="80"/>
    </row>
    <row r="850" s="56" customFormat="1" ht="22" customHeight="1" spans="1:13">
      <c r="A850" s="64">
        <v>2130114</v>
      </c>
      <c r="B850" s="78" t="s">
        <v>917</v>
      </c>
      <c r="C850" s="68">
        <f t="shared" si="14"/>
        <v>0</v>
      </c>
      <c r="D850" s="79"/>
      <c r="E850" s="79"/>
      <c r="F850" s="79"/>
      <c r="L850" s="55"/>
      <c r="M850" s="55"/>
    </row>
    <row r="851" s="56" customFormat="1" ht="22" customHeight="1" spans="1:13">
      <c r="A851" s="64">
        <v>2130119</v>
      </c>
      <c r="B851" s="78" t="s">
        <v>918</v>
      </c>
      <c r="C851" s="68">
        <f t="shared" si="14"/>
        <v>0</v>
      </c>
      <c r="D851" s="79"/>
      <c r="E851" s="79"/>
      <c r="F851" s="79"/>
      <c r="L851" s="55"/>
      <c r="M851" s="55"/>
    </row>
    <row r="852" s="56" customFormat="1" ht="22" customHeight="1" spans="1:13">
      <c r="A852" s="64">
        <v>2130120</v>
      </c>
      <c r="B852" s="78" t="s">
        <v>919</v>
      </c>
      <c r="C852" s="68">
        <f t="shared" si="14"/>
        <v>561</v>
      </c>
      <c r="D852" s="79">
        <v>561</v>
      </c>
      <c r="E852" s="79"/>
      <c r="F852" s="79"/>
      <c r="L852" s="55"/>
      <c r="M852" s="55"/>
    </row>
    <row r="853" s="56" customFormat="1" ht="22" customHeight="1" spans="1:13">
      <c r="A853" s="64">
        <v>2130121</v>
      </c>
      <c r="B853" s="78" t="s">
        <v>920</v>
      </c>
      <c r="C853" s="68">
        <f t="shared" si="14"/>
        <v>0</v>
      </c>
      <c r="D853" s="79"/>
      <c r="E853" s="79"/>
      <c r="F853" s="79"/>
      <c r="L853" s="55"/>
      <c r="M853" s="55"/>
    </row>
    <row r="854" ht="22" customHeight="1" spans="1:6">
      <c r="A854" s="64">
        <v>2130122</v>
      </c>
      <c r="B854" s="78" t="s">
        <v>921</v>
      </c>
      <c r="C854" s="68">
        <f t="shared" si="14"/>
        <v>1846</v>
      </c>
      <c r="D854" s="79">
        <v>1846</v>
      </c>
      <c r="E854" s="79"/>
      <c r="F854" s="79"/>
    </row>
    <row r="855" ht="22" customHeight="1" spans="1:6">
      <c r="A855" s="64">
        <v>2130124</v>
      </c>
      <c r="B855" s="78" t="s">
        <v>922</v>
      </c>
      <c r="C855" s="68">
        <f t="shared" si="14"/>
        <v>188</v>
      </c>
      <c r="D855" s="79">
        <v>188</v>
      </c>
      <c r="E855" s="79"/>
      <c r="F855" s="79"/>
    </row>
    <row r="856" s="56" customFormat="1" ht="22" customHeight="1" spans="1:13">
      <c r="A856" s="64">
        <v>2130125</v>
      </c>
      <c r="B856" s="78" t="s">
        <v>923</v>
      </c>
      <c r="C856" s="68">
        <f t="shared" si="14"/>
        <v>50</v>
      </c>
      <c r="D856" s="79">
        <v>50</v>
      </c>
      <c r="E856" s="79"/>
      <c r="F856" s="79"/>
      <c r="L856" s="55"/>
      <c r="M856" s="55"/>
    </row>
    <row r="857" ht="22" customHeight="1" spans="1:6">
      <c r="A857" s="64">
        <v>2130126</v>
      </c>
      <c r="B857" s="78" t="s">
        <v>924</v>
      </c>
      <c r="C857" s="68">
        <f t="shared" si="14"/>
        <v>46</v>
      </c>
      <c r="D857" s="79">
        <v>46</v>
      </c>
      <c r="E857" s="79"/>
      <c r="F857" s="79"/>
    </row>
    <row r="858" ht="22" customHeight="1" spans="1:6">
      <c r="A858" s="64">
        <v>2130135</v>
      </c>
      <c r="B858" s="78" t="s">
        <v>925</v>
      </c>
      <c r="C858" s="68">
        <f t="shared" si="14"/>
        <v>197</v>
      </c>
      <c r="D858" s="79">
        <v>197</v>
      </c>
      <c r="E858" s="79"/>
      <c r="F858" s="79"/>
    </row>
    <row r="859" s="56" customFormat="1" ht="22" customHeight="1" spans="1:13">
      <c r="A859" s="64">
        <v>2130142</v>
      </c>
      <c r="B859" s="78" t="s">
        <v>926</v>
      </c>
      <c r="C859" s="68">
        <f t="shared" si="14"/>
        <v>0</v>
      </c>
      <c r="D859" s="79"/>
      <c r="E859" s="79"/>
      <c r="F859" s="79"/>
      <c r="L859" s="55"/>
      <c r="M859" s="55"/>
    </row>
    <row r="860" s="56" customFormat="1" ht="22" customHeight="1" spans="1:13">
      <c r="A860" s="64">
        <v>2130148</v>
      </c>
      <c r="B860" s="78" t="s">
        <v>927</v>
      </c>
      <c r="C860" s="68">
        <f t="shared" si="14"/>
        <v>0</v>
      </c>
      <c r="D860" s="79"/>
      <c r="E860" s="79"/>
      <c r="F860" s="79"/>
      <c r="L860" s="55"/>
      <c r="M860" s="55"/>
    </row>
    <row r="861" s="56" customFormat="1" ht="22" customHeight="1" spans="1:13">
      <c r="A861" s="64">
        <v>2130152</v>
      </c>
      <c r="B861" s="78" t="s">
        <v>928</v>
      </c>
      <c r="C861" s="68">
        <f t="shared" si="14"/>
        <v>0</v>
      </c>
      <c r="D861" s="79"/>
      <c r="E861" s="79"/>
      <c r="F861" s="79"/>
      <c r="L861" s="55"/>
      <c r="M861" s="55"/>
    </row>
    <row r="862" ht="22" customHeight="1" spans="1:6">
      <c r="A862" s="64">
        <v>2130153</v>
      </c>
      <c r="B862" s="78" t="s">
        <v>929</v>
      </c>
      <c r="C862" s="68">
        <f t="shared" si="14"/>
        <v>1131</v>
      </c>
      <c r="D862" s="80">
        <v>1131</v>
      </c>
      <c r="E862" s="80"/>
      <c r="F862" s="80"/>
    </row>
    <row r="863" ht="22" customHeight="1" spans="1:6">
      <c r="A863" s="64">
        <v>2130199</v>
      </c>
      <c r="B863" s="78" t="s">
        <v>930</v>
      </c>
      <c r="C863" s="68">
        <f t="shared" si="14"/>
        <v>2546</v>
      </c>
      <c r="D863" s="79">
        <v>2546</v>
      </c>
      <c r="E863" s="79"/>
      <c r="F863" s="79"/>
    </row>
    <row r="864" ht="22" customHeight="1" spans="1:6">
      <c r="A864" s="64">
        <v>21302</v>
      </c>
      <c r="B864" s="81" t="s">
        <v>931</v>
      </c>
      <c r="C864" s="76">
        <f t="shared" si="14"/>
        <v>2820</v>
      </c>
      <c r="D864" s="77">
        <f>SUM(D865:D886)</f>
        <v>2820</v>
      </c>
      <c r="E864" s="77"/>
      <c r="F864" s="77"/>
    </row>
    <row r="865" ht="22" customHeight="1" spans="1:6">
      <c r="A865" s="64">
        <v>2130201</v>
      </c>
      <c r="B865" s="78" t="s">
        <v>294</v>
      </c>
      <c r="C865" s="68">
        <f t="shared" si="14"/>
        <v>222</v>
      </c>
      <c r="D865" s="79">
        <v>222</v>
      </c>
      <c r="E865" s="79"/>
      <c r="F865" s="79"/>
    </row>
    <row r="866" s="56" customFormat="1" ht="22" customHeight="1" spans="1:13">
      <c r="A866" s="64">
        <v>2130202</v>
      </c>
      <c r="B866" s="78" t="s">
        <v>295</v>
      </c>
      <c r="C866" s="68">
        <f t="shared" si="14"/>
        <v>0</v>
      </c>
      <c r="D866" s="79"/>
      <c r="E866" s="79"/>
      <c r="F866" s="79"/>
      <c r="L866" s="55"/>
      <c r="M866" s="55"/>
    </row>
    <row r="867" s="56" customFormat="1" ht="22" customHeight="1" spans="1:13">
      <c r="A867" s="64">
        <v>2130203</v>
      </c>
      <c r="B867" s="78" t="s">
        <v>296</v>
      </c>
      <c r="C867" s="68">
        <f t="shared" si="14"/>
        <v>0</v>
      </c>
      <c r="D867" s="79"/>
      <c r="E867" s="79"/>
      <c r="F867" s="79"/>
      <c r="L867" s="55"/>
      <c r="M867" s="55"/>
    </row>
    <row r="868" s="56" customFormat="1" ht="22" customHeight="1" spans="1:13">
      <c r="A868" s="64">
        <v>2130204</v>
      </c>
      <c r="B868" s="78" t="s">
        <v>932</v>
      </c>
      <c r="C868" s="68">
        <f t="shared" si="14"/>
        <v>0</v>
      </c>
      <c r="D868" s="79"/>
      <c r="E868" s="79"/>
      <c r="F868" s="79"/>
      <c r="L868" s="55"/>
      <c r="M868" s="55"/>
    </row>
    <row r="869" s="56" customFormat="1" ht="22" customHeight="1" spans="1:13">
      <c r="A869" s="64">
        <v>2130205</v>
      </c>
      <c r="B869" s="78" t="s">
        <v>933</v>
      </c>
      <c r="C869" s="68">
        <f t="shared" si="14"/>
        <v>0</v>
      </c>
      <c r="D869" s="79"/>
      <c r="E869" s="79"/>
      <c r="F869" s="79"/>
      <c r="L869" s="55"/>
      <c r="M869" s="55"/>
    </row>
    <row r="870" s="56" customFormat="1" ht="22" customHeight="1" spans="1:13">
      <c r="A870" s="64">
        <v>2130206</v>
      </c>
      <c r="B870" s="78" t="s">
        <v>934</v>
      </c>
      <c r="C870" s="68">
        <f t="shared" si="14"/>
        <v>0</v>
      </c>
      <c r="D870" s="79"/>
      <c r="E870" s="79"/>
      <c r="F870" s="79"/>
      <c r="L870" s="55"/>
      <c r="M870" s="55"/>
    </row>
    <row r="871" s="56" customFormat="1" ht="22" customHeight="1" spans="1:13">
      <c r="A871" s="64">
        <v>2130207</v>
      </c>
      <c r="B871" s="78" t="s">
        <v>935</v>
      </c>
      <c r="C871" s="68">
        <f t="shared" si="14"/>
        <v>0</v>
      </c>
      <c r="D871" s="79"/>
      <c r="E871" s="79"/>
      <c r="F871" s="79"/>
      <c r="L871" s="55"/>
      <c r="M871" s="55"/>
    </row>
    <row r="872" ht="22" customHeight="1" spans="1:6">
      <c r="A872" s="64">
        <v>2130209</v>
      </c>
      <c r="B872" s="78" t="s">
        <v>936</v>
      </c>
      <c r="C872" s="68">
        <f t="shared" si="14"/>
        <v>256</v>
      </c>
      <c r="D872" s="79">
        <v>256</v>
      </c>
      <c r="E872" s="79"/>
      <c r="F872" s="79"/>
    </row>
    <row r="873" ht="22" customHeight="1" spans="1:6">
      <c r="A873" s="64">
        <v>2130211</v>
      </c>
      <c r="B873" s="78" t="s">
        <v>937</v>
      </c>
      <c r="C873" s="68">
        <f t="shared" si="14"/>
        <v>0</v>
      </c>
      <c r="D873" s="79"/>
      <c r="E873" s="79"/>
      <c r="F873" s="79"/>
    </row>
    <row r="874" s="56" customFormat="1" ht="22" customHeight="1" spans="1:13">
      <c r="A874" s="64">
        <v>2130212</v>
      </c>
      <c r="B874" s="78" t="s">
        <v>938</v>
      </c>
      <c r="C874" s="68">
        <f t="shared" si="14"/>
        <v>0</v>
      </c>
      <c r="D874" s="79"/>
      <c r="E874" s="79"/>
      <c r="F874" s="79"/>
      <c r="L874" s="55"/>
      <c r="M874" s="55"/>
    </row>
    <row r="875" ht="22" customHeight="1" spans="1:6">
      <c r="A875" s="64">
        <v>2130213</v>
      </c>
      <c r="B875" s="78" t="s">
        <v>939</v>
      </c>
      <c r="C875" s="68">
        <f t="shared" si="14"/>
        <v>70</v>
      </c>
      <c r="D875" s="80">
        <v>70</v>
      </c>
      <c r="E875" s="80"/>
      <c r="F875" s="80"/>
    </row>
    <row r="876" s="56" customFormat="1" ht="22" customHeight="1" spans="1:13">
      <c r="A876" s="64">
        <v>2130217</v>
      </c>
      <c r="B876" s="78" t="s">
        <v>940</v>
      </c>
      <c r="C876" s="68">
        <f t="shared" si="14"/>
        <v>0</v>
      </c>
      <c r="D876" s="79"/>
      <c r="E876" s="79"/>
      <c r="F876" s="79"/>
      <c r="L876" s="55"/>
      <c r="M876" s="55"/>
    </row>
    <row r="877" s="56" customFormat="1" ht="22" customHeight="1" spans="1:13">
      <c r="A877" s="64">
        <v>2130220</v>
      </c>
      <c r="B877" s="78" t="s">
        <v>941</v>
      </c>
      <c r="C877" s="68">
        <f t="shared" si="14"/>
        <v>0</v>
      </c>
      <c r="D877" s="79"/>
      <c r="E877" s="79"/>
      <c r="F877" s="79"/>
      <c r="L877" s="55"/>
      <c r="M877" s="55"/>
    </row>
    <row r="878" s="56" customFormat="1" ht="22" customHeight="1" spans="1:13">
      <c r="A878" s="64">
        <v>2130221</v>
      </c>
      <c r="B878" s="78" t="s">
        <v>942</v>
      </c>
      <c r="C878" s="68">
        <f t="shared" si="14"/>
        <v>0</v>
      </c>
      <c r="D878" s="79"/>
      <c r="E878" s="79"/>
      <c r="F878" s="79"/>
      <c r="L878" s="55"/>
      <c r="M878" s="55"/>
    </row>
    <row r="879" s="56" customFormat="1" ht="22" customHeight="1" spans="1:13">
      <c r="A879" s="64">
        <v>2130223</v>
      </c>
      <c r="B879" s="78" t="s">
        <v>943</v>
      </c>
      <c r="C879" s="68">
        <f t="shared" si="14"/>
        <v>0</v>
      </c>
      <c r="D879" s="79"/>
      <c r="E879" s="79"/>
      <c r="F879" s="79"/>
      <c r="L879" s="55"/>
      <c r="M879" s="55"/>
    </row>
    <row r="880" s="56" customFormat="1" ht="22" customHeight="1" spans="1:13">
      <c r="A880" s="64">
        <v>2130226</v>
      </c>
      <c r="B880" s="78" t="s">
        <v>944</v>
      </c>
      <c r="C880" s="68">
        <f t="shared" si="14"/>
        <v>0</v>
      </c>
      <c r="D880" s="79"/>
      <c r="E880" s="79"/>
      <c r="F880" s="79"/>
      <c r="L880" s="55"/>
      <c r="M880" s="55"/>
    </row>
    <row r="881" s="56" customFormat="1" ht="22" customHeight="1" spans="1:13">
      <c r="A881" s="64">
        <v>2130227</v>
      </c>
      <c r="B881" s="78" t="s">
        <v>945</v>
      </c>
      <c r="C881" s="68">
        <f t="shared" si="14"/>
        <v>0</v>
      </c>
      <c r="D881" s="79"/>
      <c r="E881" s="79"/>
      <c r="F881" s="79"/>
      <c r="L881" s="55"/>
      <c r="M881" s="55"/>
    </row>
    <row r="882" ht="22" customHeight="1" spans="1:6">
      <c r="A882" s="64">
        <v>2130234</v>
      </c>
      <c r="B882" s="78" t="s">
        <v>946</v>
      </c>
      <c r="C882" s="68">
        <f t="shared" si="14"/>
        <v>33</v>
      </c>
      <c r="D882" s="79">
        <v>33</v>
      </c>
      <c r="E882" s="79"/>
      <c r="F882" s="79"/>
    </row>
    <row r="883" customFormat="1" ht="22" customHeight="1" spans="1:13">
      <c r="A883" s="64">
        <v>2130235</v>
      </c>
      <c r="B883" s="78" t="s">
        <v>947</v>
      </c>
      <c r="C883" s="68">
        <f t="shared" si="14"/>
        <v>0</v>
      </c>
      <c r="D883" s="79"/>
      <c r="E883" s="79"/>
      <c r="F883" s="79"/>
      <c r="L883" s="55"/>
      <c r="M883" s="55"/>
    </row>
    <row r="884" s="56" customFormat="1" ht="22" customHeight="1" spans="1:13">
      <c r="A884" s="64">
        <v>2130236</v>
      </c>
      <c r="B884" s="78" t="s">
        <v>948</v>
      </c>
      <c r="C884" s="68">
        <f t="shared" si="14"/>
        <v>0</v>
      </c>
      <c r="D884" s="79"/>
      <c r="E884" s="79"/>
      <c r="F884" s="79"/>
      <c r="L884" s="55"/>
      <c r="M884" s="55"/>
    </row>
    <row r="885" s="56" customFormat="1" ht="22" customHeight="1" spans="1:13">
      <c r="A885" s="64">
        <v>2130237</v>
      </c>
      <c r="B885" s="78" t="s">
        <v>916</v>
      </c>
      <c r="C885" s="68">
        <f t="shared" si="14"/>
        <v>0</v>
      </c>
      <c r="D885" s="79"/>
      <c r="E885" s="79"/>
      <c r="F885" s="79"/>
      <c r="L885" s="55"/>
      <c r="M885" s="55"/>
    </row>
    <row r="886" ht="22" customHeight="1" spans="1:6">
      <c r="A886" s="64">
        <v>2130299</v>
      </c>
      <c r="B886" s="78" t="s">
        <v>949</v>
      </c>
      <c r="C886" s="68">
        <f t="shared" si="14"/>
        <v>2239</v>
      </c>
      <c r="D886" s="79">
        <f>1000+500+739</f>
        <v>2239</v>
      </c>
      <c r="E886" s="79"/>
      <c r="F886" s="79"/>
    </row>
    <row r="887" ht="22" customHeight="1" spans="1:6">
      <c r="A887" s="64">
        <v>21303</v>
      </c>
      <c r="B887" s="81" t="s">
        <v>950</v>
      </c>
      <c r="C887" s="76">
        <f t="shared" si="14"/>
        <v>9586</v>
      </c>
      <c r="D887" s="77">
        <f>SUM(D888:D914)</f>
        <v>9586</v>
      </c>
      <c r="E887" s="77"/>
      <c r="F887" s="77"/>
    </row>
    <row r="888" ht="22" customHeight="1" spans="1:6">
      <c r="A888" s="64">
        <v>2130301</v>
      </c>
      <c r="B888" s="78" t="s">
        <v>294</v>
      </c>
      <c r="C888" s="68">
        <f t="shared" si="14"/>
        <v>158</v>
      </c>
      <c r="D888" s="79">
        <v>158</v>
      </c>
      <c r="E888" s="79"/>
      <c r="F888" s="79"/>
    </row>
    <row r="889" s="56" customFormat="1" ht="22" customHeight="1" spans="1:13">
      <c r="A889" s="64">
        <v>2130302</v>
      </c>
      <c r="B889" s="78" t="s">
        <v>295</v>
      </c>
      <c r="C889" s="68">
        <f t="shared" si="14"/>
        <v>0</v>
      </c>
      <c r="D889" s="80"/>
      <c r="E889" s="80"/>
      <c r="F889" s="80"/>
      <c r="L889" s="55"/>
      <c r="M889" s="55"/>
    </row>
    <row r="890" s="56" customFormat="1" ht="22" customHeight="1" spans="1:13">
      <c r="A890" s="64">
        <v>2130303</v>
      </c>
      <c r="B890" s="78" t="s">
        <v>296</v>
      </c>
      <c r="C890" s="68">
        <f t="shared" si="14"/>
        <v>0</v>
      </c>
      <c r="D890" s="79"/>
      <c r="E890" s="79"/>
      <c r="F890" s="79"/>
      <c r="L890" s="55"/>
      <c r="M890" s="55"/>
    </row>
    <row r="891" s="56" customFormat="1" ht="22" customHeight="1" spans="1:13">
      <c r="A891" s="64">
        <v>2130304</v>
      </c>
      <c r="B891" s="78" t="s">
        <v>951</v>
      </c>
      <c r="C891" s="68">
        <f t="shared" si="14"/>
        <v>0</v>
      </c>
      <c r="D891" s="79"/>
      <c r="E891" s="79"/>
      <c r="F891" s="79"/>
      <c r="L891" s="55"/>
      <c r="M891" s="55"/>
    </row>
    <row r="892" ht="22" customHeight="1" spans="1:6">
      <c r="A892" s="64">
        <v>2130305</v>
      </c>
      <c r="B892" s="78" t="s">
        <v>952</v>
      </c>
      <c r="C892" s="68">
        <f t="shared" si="14"/>
        <v>915</v>
      </c>
      <c r="D892" s="79">
        <v>915</v>
      </c>
      <c r="E892" s="79"/>
      <c r="F892" s="79"/>
    </row>
    <row r="893" ht="22" customHeight="1" spans="1:6">
      <c r="A893" s="64">
        <v>2130306</v>
      </c>
      <c r="B893" s="78" t="s">
        <v>953</v>
      </c>
      <c r="C893" s="68">
        <f t="shared" si="14"/>
        <v>596</v>
      </c>
      <c r="D893" s="79">
        <v>596</v>
      </c>
      <c r="E893" s="79"/>
      <c r="F893" s="79"/>
    </row>
    <row r="894" s="56" customFormat="1" ht="22" customHeight="1" spans="1:13">
      <c r="A894" s="64">
        <v>2130307</v>
      </c>
      <c r="B894" s="78" t="s">
        <v>954</v>
      </c>
      <c r="C894" s="68">
        <f t="shared" si="14"/>
        <v>0</v>
      </c>
      <c r="D894" s="79"/>
      <c r="E894" s="79"/>
      <c r="F894" s="79"/>
      <c r="L894" s="55"/>
      <c r="M894" s="55"/>
    </row>
    <row r="895" s="56" customFormat="1" ht="22" customHeight="1" spans="1:13">
      <c r="A895" s="64">
        <v>2130308</v>
      </c>
      <c r="B895" s="78" t="s">
        <v>955</v>
      </c>
      <c r="C895" s="68">
        <f t="shared" si="14"/>
        <v>0</v>
      </c>
      <c r="D895" s="79"/>
      <c r="E895" s="79"/>
      <c r="F895" s="79"/>
      <c r="L895" s="55"/>
      <c r="M895" s="55"/>
    </row>
    <row r="896" s="56" customFormat="1" ht="22" customHeight="1" spans="1:13">
      <c r="A896" s="64">
        <v>2130309</v>
      </c>
      <c r="B896" s="78" t="s">
        <v>956</v>
      </c>
      <c r="C896" s="68">
        <f t="shared" si="14"/>
        <v>0</v>
      </c>
      <c r="D896" s="79"/>
      <c r="E896" s="79"/>
      <c r="F896" s="79"/>
      <c r="L896" s="55"/>
      <c r="M896" s="55"/>
    </row>
    <row r="897" ht="22" customHeight="1" spans="1:6">
      <c r="A897" s="64">
        <v>2130310</v>
      </c>
      <c r="B897" s="78" t="s">
        <v>957</v>
      </c>
      <c r="C897" s="68">
        <f t="shared" si="14"/>
        <v>1253</v>
      </c>
      <c r="D897" s="79">
        <v>1253</v>
      </c>
      <c r="E897" s="79"/>
      <c r="F897" s="79"/>
    </row>
    <row r="898" ht="22" customHeight="1" spans="1:6">
      <c r="A898" s="64">
        <v>2130311</v>
      </c>
      <c r="B898" s="78" t="s">
        <v>958</v>
      </c>
      <c r="C898" s="68">
        <f t="shared" si="14"/>
        <v>114</v>
      </c>
      <c r="D898" s="79">
        <v>114</v>
      </c>
      <c r="E898" s="79"/>
      <c r="F898" s="79"/>
    </row>
    <row r="899" s="56" customFormat="1" ht="22" customHeight="1" spans="1:13">
      <c r="A899" s="64">
        <v>2130312</v>
      </c>
      <c r="B899" s="78" t="s">
        <v>959</v>
      </c>
      <c r="C899" s="68">
        <f t="shared" si="14"/>
        <v>0</v>
      </c>
      <c r="D899" s="79"/>
      <c r="E899" s="79"/>
      <c r="F899" s="79"/>
      <c r="L899" s="55"/>
      <c r="M899" s="55"/>
    </row>
    <row r="900" s="56" customFormat="1" ht="22" customHeight="1" spans="1:13">
      <c r="A900" s="64">
        <v>2130313</v>
      </c>
      <c r="B900" s="78" t="s">
        <v>960</v>
      </c>
      <c r="C900" s="68">
        <f t="shared" si="14"/>
        <v>0</v>
      </c>
      <c r="D900" s="79"/>
      <c r="E900" s="79"/>
      <c r="F900" s="79"/>
      <c r="L900" s="55"/>
      <c r="M900" s="55"/>
    </row>
    <row r="901" ht="22" customHeight="1" spans="1:6">
      <c r="A901" s="64">
        <v>2130314</v>
      </c>
      <c r="B901" s="78" t="s">
        <v>961</v>
      </c>
      <c r="C901" s="68">
        <f t="shared" si="14"/>
        <v>5137</v>
      </c>
      <c r="D901" s="79">
        <v>5137</v>
      </c>
      <c r="E901" s="79"/>
      <c r="F901" s="79"/>
    </row>
    <row r="902" s="56" customFormat="1" ht="22" customHeight="1" spans="1:13">
      <c r="A902" s="64">
        <v>2130315</v>
      </c>
      <c r="B902" s="78" t="s">
        <v>962</v>
      </c>
      <c r="C902" s="68">
        <f>SUM(D902:F902)</f>
        <v>0</v>
      </c>
      <c r="D902" s="80"/>
      <c r="E902" s="80"/>
      <c r="F902" s="80"/>
      <c r="L902" s="55"/>
      <c r="M902" s="55"/>
    </row>
    <row r="903" s="56" customFormat="1" ht="22" customHeight="1" spans="1:13">
      <c r="A903" s="64">
        <v>2130316</v>
      </c>
      <c r="B903" s="78" t="s">
        <v>963</v>
      </c>
      <c r="C903" s="68">
        <f t="shared" ref="C903:C966" si="15">SUM(D903:F903)</f>
        <v>0</v>
      </c>
      <c r="D903" s="79"/>
      <c r="E903" s="79"/>
      <c r="F903" s="79"/>
      <c r="L903" s="55"/>
      <c r="M903" s="55"/>
    </row>
    <row r="904" s="56" customFormat="1" ht="22" customHeight="1" spans="1:13">
      <c r="A904" s="64">
        <v>2130317</v>
      </c>
      <c r="B904" s="78" t="s">
        <v>964</v>
      </c>
      <c r="C904" s="68">
        <f t="shared" si="15"/>
        <v>0</v>
      </c>
      <c r="D904" s="79"/>
      <c r="E904" s="79"/>
      <c r="F904" s="79"/>
      <c r="L904" s="55"/>
      <c r="M904" s="55"/>
    </row>
    <row r="905" s="56" customFormat="1" ht="22" customHeight="1" spans="1:13">
      <c r="A905" s="64">
        <v>2130318</v>
      </c>
      <c r="B905" s="78" t="s">
        <v>965</v>
      </c>
      <c r="C905" s="68">
        <f t="shared" si="15"/>
        <v>0</v>
      </c>
      <c r="D905" s="79"/>
      <c r="E905" s="79"/>
      <c r="F905" s="79"/>
      <c r="L905" s="55"/>
      <c r="M905" s="55"/>
    </row>
    <row r="906" ht="22" customHeight="1" spans="1:6">
      <c r="A906" s="64">
        <v>2130319</v>
      </c>
      <c r="B906" s="78" t="s">
        <v>966</v>
      </c>
      <c r="C906" s="68">
        <f t="shared" si="15"/>
        <v>0</v>
      </c>
      <c r="D906" s="79"/>
      <c r="E906" s="79"/>
      <c r="F906" s="79"/>
    </row>
    <row r="907" ht="22" customHeight="1" spans="1:6">
      <c r="A907" s="64">
        <v>2130321</v>
      </c>
      <c r="B907" s="78" t="s">
        <v>967</v>
      </c>
      <c r="C907" s="68">
        <f t="shared" si="15"/>
        <v>227</v>
      </c>
      <c r="D907" s="79">
        <v>227</v>
      </c>
      <c r="E907" s="79"/>
      <c r="F907" s="79"/>
    </row>
    <row r="908" s="56" customFormat="1" ht="22" customHeight="1" spans="1:13">
      <c r="A908" s="64">
        <v>2130322</v>
      </c>
      <c r="B908" s="78" t="s">
        <v>968</v>
      </c>
      <c r="C908" s="68">
        <f t="shared" si="15"/>
        <v>0</v>
      </c>
      <c r="D908" s="79"/>
      <c r="E908" s="79"/>
      <c r="F908" s="79"/>
      <c r="L908" s="55"/>
      <c r="M908" s="55"/>
    </row>
    <row r="909" s="56" customFormat="1" ht="22" customHeight="1" spans="1:13">
      <c r="A909" s="64">
        <v>2130333</v>
      </c>
      <c r="B909" s="78" t="s">
        <v>943</v>
      </c>
      <c r="C909" s="68">
        <f t="shared" si="15"/>
        <v>0</v>
      </c>
      <c r="D909" s="79"/>
      <c r="E909" s="79"/>
      <c r="F909" s="79"/>
      <c r="L909" s="55"/>
      <c r="M909" s="55"/>
    </row>
    <row r="910" s="56" customFormat="1" ht="22" customHeight="1" spans="1:13">
      <c r="A910" s="64">
        <v>2130334</v>
      </c>
      <c r="B910" s="78" t="s">
        <v>969</v>
      </c>
      <c r="C910" s="68">
        <f t="shared" si="15"/>
        <v>39</v>
      </c>
      <c r="D910" s="79">
        <v>39</v>
      </c>
      <c r="E910" s="79"/>
      <c r="F910" s="79"/>
      <c r="L910" s="55"/>
      <c r="M910" s="55"/>
    </row>
    <row r="911" ht="22" customHeight="1" spans="1:6">
      <c r="A911" s="64">
        <v>2130335</v>
      </c>
      <c r="B911" s="78" t="s">
        <v>970</v>
      </c>
      <c r="C911" s="68">
        <f t="shared" si="15"/>
        <v>336</v>
      </c>
      <c r="D911" s="79">
        <v>336</v>
      </c>
      <c r="E911" s="79"/>
      <c r="F911" s="79"/>
    </row>
    <row r="912" s="56" customFormat="1" ht="22" customHeight="1" spans="1:13">
      <c r="A912" s="64">
        <v>2130336</v>
      </c>
      <c r="B912" s="78" t="s">
        <v>971</v>
      </c>
      <c r="C912" s="68">
        <f t="shared" si="15"/>
        <v>0</v>
      </c>
      <c r="D912" s="79"/>
      <c r="E912" s="79"/>
      <c r="F912" s="79"/>
      <c r="L912" s="55"/>
      <c r="M912" s="55"/>
    </row>
    <row r="913" s="56" customFormat="1" ht="22" customHeight="1" spans="1:13">
      <c r="A913" s="64">
        <v>2130337</v>
      </c>
      <c r="B913" s="78" t="s">
        <v>972</v>
      </c>
      <c r="C913" s="68">
        <f t="shared" si="15"/>
        <v>0</v>
      </c>
      <c r="D913" s="79"/>
      <c r="E913" s="79"/>
      <c r="F913" s="79"/>
      <c r="L913" s="55"/>
      <c r="M913" s="55"/>
    </row>
    <row r="914" ht="22" customHeight="1" spans="1:6">
      <c r="A914" s="64">
        <v>2130399</v>
      </c>
      <c r="B914" s="78" t="s">
        <v>973</v>
      </c>
      <c r="C914" s="68">
        <f t="shared" si="15"/>
        <v>811</v>
      </c>
      <c r="D914" s="79">
        <f>811</f>
        <v>811</v>
      </c>
      <c r="E914" s="79"/>
      <c r="F914" s="79"/>
    </row>
    <row r="915" ht="22" customHeight="1" spans="1:6">
      <c r="A915" s="64">
        <v>21305</v>
      </c>
      <c r="B915" s="81" t="s">
        <v>974</v>
      </c>
      <c r="C915" s="76">
        <f t="shared" si="15"/>
        <v>29357</v>
      </c>
      <c r="D915" s="84">
        <f>SUM(D916:D925)</f>
        <v>29357</v>
      </c>
      <c r="E915" s="84"/>
      <c r="F915" s="84"/>
    </row>
    <row r="916" ht="22" customHeight="1" spans="1:6">
      <c r="A916" s="64">
        <v>2130501</v>
      </c>
      <c r="B916" s="78" t="s">
        <v>294</v>
      </c>
      <c r="C916" s="68">
        <f t="shared" si="15"/>
        <v>201</v>
      </c>
      <c r="D916" s="79">
        <v>201</v>
      </c>
      <c r="E916" s="79"/>
      <c r="F916" s="79"/>
    </row>
    <row r="917" s="56" customFormat="1" ht="22" customHeight="1" spans="1:13">
      <c r="A917" s="64">
        <v>2130502</v>
      </c>
      <c r="B917" s="78" t="s">
        <v>295</v>
      </c>
      <c r="C917" s="68">
        <f t="shared" si="15"/>
        <v>0</v>
      </c>
      <c r="D917" s="79"/>
      <c r="E917" s="79"/>
      <c r="F917" s="79"/>
      <c r="L917" s="55"/>
      <c r="M917" s="55"/>
    </row>
    <row r="918" s="56" customFormat="1" ht="22" customHeight="1" spans="1:13">
      <c r="A918" s="64">
        <v>2130503</v>
      </c>
      <c r="B918" s="78" t="s">
        <v>296</v>
      </c>
      <c r="C918" s="68">
        <f t="shared" si="15"/>
        <v>0</v>
      </c>
      <c r="D918" s="79"/>
      <c r="E918" s="79"/>
      <c r="F918" s="79"/>
      <c r="L918" s="55"/>
      <c r="M918" s="55"/>
    </row>
    <row r="919" ht="22" customHeight="1" spans="1:6">
      <c r="A919" s="64">
        <v>2130504</v>
      </c>
      <c r="B919" s="78" t="s">
        <v>975</v>
      </c>
      <c r="C919" s="68">
        <f t="shared" si="15"/>
        <v>10685</v>
      </c>
      <c r="D919" s="79">
        <v>10685</v>
      </c>
      <c r="E919" s="79"/>
      <c r="F919" s="79"/>
    </row>
    <row r="920" ht="22" customHeight="1" spans="1:6">
      <c r="A920" s="64">
        <v>2130505</v>
      </c>
      <c r="B920" s="78" t="s">
        <v>976</v>
      </c>
      <c r="C920" s="68">
        <f t="shared" si="15"/>
        <v>13345</v>
      </c>
      <c r="D920" s="79">
        <v>13345</v>
      </c>
      <c r="E920" s="79"/>
      <c r="F920" s="79"/>
    </row>
    <row r="921" s="56" customFormat="1" ht="22" customHeight="1" spans="1:13">
      <c r="A921" s="64">
        <v>2130506</v>
      </c>
      <c r="B921" s="78" t="s">
        <v>977</v>
      </c>
      <c r="C921" s="68">
        <f t="shared" si="15"/>
        <v>17</v>
      </c>
      <c r="D921" s="79">
        <v>17</v>
      </c>
      <c r="E921" s="79"/>
      <c r="F921" s="79"/>
      <c r="L921" s="55"/>
      <c r="M921" s="55"/>
    </row>
    <row r="922" s="56" customFormat="1" ht="22" customHeight="1" spans="1:13">
      <c r="A922" s="64">
        <v>2130507</v>
      </c>
      <c r="B922" s="78" t="s">
        <v>978</v>
      </c>
      <c r="C922" s="68">
        <f t="shared" si="15"/>
        <v>0</v>
      </c>
      <c r="D922" s="79"/>
      <c r="E922" s="79"/>
      <c r="F922" s="79"/>
      <c r="L922" s="55"/>
      <c r="M922" s="55"/>
    </row>
    <row r="923" s="56" customFormat="1" ht="22" customHeight="1" spans="1:13">
      <c r="A923" s="64">
        <v>2130508</v>
      </c>
      <c r="B923" s="78" t="s">
        <v>979</v>
      </c>
      <c r="C923" s="68">
        <f t="shared" si="15"/>
        <v>0</v>
      </c>
      <c r="D923" s="79"/>
      <c r="E923" s="79"/>
      <c r="F923" s="79"/>
      <c r="L923" s="55"/>
      <c r="M923" s="55"/>
    </row>
    <row r="924" s="56" customFormat="1" ht="22" customHeight="1" spans="1:13">
      <c r="A924" s="64">
        <v>2130550</v>
      </c>
      <c r="B924" s="78" t="s">
        <v>307</v>
      </c>
      <c r="C924" s="68">
        <f t="shared" si="15"/>
        <v>0</v>
      </c>
      <c r="D924" s="79"/>
      <c r="E924" s="79"/>
      <c r="F924" s="79"/>
      <c r="L924" s="55"/>
      <c r="M924" s="55"/>
    </row>
    <row r="925" ht="22" customHeight="1" spans="1:6">
      <c r="A925" s="64">
        <v>2130599</v>
      </c>
      <c r="B925" s="78" t="s">
        <v>980</v>
      </c>
      <c r="C925" s="68">
        <f t="shared" si="15"/>
        <v>5109</v>
      </c>
      <c r="D925" s="79">
        <v>5109</v>
      </c>
      <c r="E925" s="79"/>
      <c r="F925" s="79"/>
    </row>
    <row r="926" ht="22" customHeight="1" spans="1:6">
      <c r="A926" s="64">
        <v>21307</v>
      </c>
      <c r="B926" s="81" t="s">
        <v>981</v>
      </c>
      <c r="C926" s="76">
        <f t="shared" si="15"/>
        <v>3245</v>
      </c>
      <c r="D926" s="77">
        <f>SUM(D927:D932)</f>
        <v>3245</v>
      </c>
      <c r="E926" s="77"/>
      <c r="F926" s="77"/>
    </row>
    <row r="927" ht="22" customHeight="1" spans="1:6">
      <c r="A927" s="64">
        <v>2130701</v>
      </c>
      <c r="B927" s="78" t="s">
        <v>982</v>
      </c>
      <c r="C927" s="68">
        <f t="shared" si="15"/>
        <v>482</v>
      </c>
      <c r="D927" s="79">
        <v>482</v>
      </c>
      <c r="E927" s="79"/>
      <c r="F927" s="79"/>
    </row>
    <row r="928" s="56" customFormat="1" ht="22" customHeight="1" spans="1:13">
      <c r="A928" s="64">
        <v>2130704</v>
      </c>
      <c r="B928" s="78" t="s">
        <v>983</v>
      </c>
      <c r="C928" s="68">
        <f t="shared" si="15"/>
        <v>0</v>
      </c>
      <c r="D928" s="80"/>
      <c r="E928" s="80"/>
      <c r="F928" s="80"/>
      <c r="L928" s="55"/>
      <c r="M928" s="55"/>
    </row>
    <row r="929" ht="22" customHeight="1" spans="1:6">
      <c r="A929" s="64">
        <v>2130705</v>
      </c>
      <c r="B929" s="78" t="s">
        <v>984</v>
      </c>
      <c r="C929" s="68">
        <f t="shared" si="15"/>
        <v>2658</v>
      </c>
      <c r="D929" s="79">
        <v>2658</v>
      </c>
      <c r="E929" s="79"/>
      <c r="F929" s="79"/>
    </row>
    <row r="930" ht="22" customHeight="1" spans="1:6">
      <c r="A930" s="64">
        <v>2130706</v>
      </c>
      <c r="B930" s="78" t="s">
        <v>985</v>
      </c>
      <c r="C930" s="68">
        <f t="shared" si="15"/>
        <v>5</v>
      </c>
      <c r="D930" s="79">
        <v>5</v>
      </c>
      <c r="E930" s="79"/>
      <c r="F930" s="79"/>
    </row>
    <row r="931" s="56" customFormat="1" ht="22" customHeight="1" spans="1:13">
      <c r="A931" s="64">
        <v>2130707</v>
      </c>
      <c r="B931" s="78" t="s">
        <v>986</v>
      </c>
      <c r="C931" s="68">
        <f t="shared" si="15"/>
        <v>100</v>
      </c>
      <c r="D931" s="79">
        <v>100</v>
      </c>
      <c r="E931" s="79"/>
      <c r="F931" s="79"/>
      <c r="L931" s="55"/>
      <c r="M931" s="55"/>
    </row>
    <row r="932" s="56" customFormat="1" ht="22" customHeight="1" spans="1:13">
      <c r="A932" s="64">
        <v>2130799</v>
      </c>
      <c r="B932" s="78" t="s">
        <v>987</v>
      </c>
      <c r="C932" s="68">
        <f t="shared" si="15"/>
        <v>0</v>
      </c>
      <c r="D932" s="79"/>
      <c r="E932" s="79"/>
      <c r="F932" s="79"/>
      <c r="L932" s="55"/>
      <c r="M932" s="55"/>
    </row>
    <row r="933" ht="22" customHeight="1" spans="1:6">
      <c r="A933" s="64">
        <v>21308</v>
      </c>
      <c r="B933" s="81" t="s">
        <v>988</v>
      </c>
      <c r="C933" s="76">
        <f t="shared" si="15"/>
        <v>2468</v>
      </c>
      <c r="D933" s="77">
        <f>SUM(D934:D938)</f>
        <v>2468</v>
      </c>
      <c r="E933" s="77"/>
      <c r="F933" s="77"/>
    </row>
    <row r="934" s="56" customFormat="1" ht="22" customHeight="1" spans="1:13">
      <c r="A934" s="64">
        <v>2130801</v>
      </c>
      <c r="B934" s="78" t="s">
        <v>989</v>
      </c>
      <c r="C934" s="68">
        <f t="shared" si="15"/>
        <v>0</v>
      </c>
      <c r="D934" s="79"/>
      <c r="E934" s="79"/>
      <c r="F934" s="79"/>
      <c r="L934" s="55"/>
      <c r="M934" s="55"/>
    </row>
    <row r="935" ht="22" customHeight="1" spans="1:6">
      <c r="A935" s="64">
        <v>2130803</v>
      </c>
      <c r="B935" s="78" t="s">
        <v>990</v>
      </c>
      <c r="C935" s="68">
        <f t="shared" si="15"/>
        <v>1716</v>
      </c>
      <c r="D935" s="79">
        <v>1716</v>
      </c>
      <c r="E935" s="79"/>
      <c r="F935" s="79"/>
    </row>
    <row r="936" ht="22" customHeight="1" spans="1:6">
      <c r="A936" s="64">
        <v>2130804</v>
      </c>
      <c r="B936" s="78" t="s">
        <v>991</v>
      </c>
      <c r="C936" s="68">
        <f t="shared" si="15"/>
        <v>70</v>
      </c>
      <c r="D936" s="79">
        <v>70</v>
      </c>
      <c r="E936" s="79"/>
      <c r="F936" s="79"/>
    </row>
    <row r="937" s="56" customFormat="1" ht="22" customHeight="1" spans="1:13">
      <c r="A937" s="64">
        <v>2130805</v>
      </c>
      <c r="B937" s="78" t="s">
        <v>992</v>
      </c>
      <c r="C937" s="68">
        <f t="shared" si="15"/>
        <v>0</v>
      </c>
      <c r="D937" s="79"/>
      <c r="E937" s="79"/>
      <c r="F937" s="79"/>
      <c r="L937" s="55"/>
      <c r="M937" s="55"/>
    </row>
    <row r="938" ht="22" customHeight="1" spans="1:6">
      <c r="A938" s="64">
        <v>2130899</v>
      </c>
      <c r="B938" s="78" t="s">
        <v>993</v>
      </c>
      <c r="C938" s="68">
        <f t="shared" si="15"/>
        <v>682</v>
      </c>
      <c r="D938" s="79">
        <v>682</v>
      </c>
      <c r="E938" s="79"/>
      <c r="F938" s="79"/>
    </row>
    <row r="939" s="56" customFormat="1" ht="22" customHeight="1" spans="1:13">
      <c r="A939" s="64">
        <v>21309</v>
      </c>
      <c r="B939" s="81" t="s">
        <v>994</v>
      </c>
      <c r="C939" s="76">
        <f t="shared" si="15"/>
        <v>0</v>
      </c>
      <c r="D939" s="77">
        <f>SUM(D940:D941)</f>
        <v>0</v>
      </c>
      <c r="E939" s="77"/>
      <c r="F939" s="77"/>
      <c r="L939" s="55"/>
      <c r="M939" s="55"/>
    </row>
    <row r="940" s="56" customFormat="1" ht="22" customHeight="1" spans="1:13">
      <c r="A940" s="64">
        <v>2130901</v>
      </c>
      <c r="B940" s="78" t="s">
        <v>995</v>
      </c>
      <c r="C940" s="68">
        <f t="shared" si="15"/>
        <v>0</v>
      </c>
      <c r="D940" s="79"/>
      <c r="E940" s="79"/>
      <c r="F940" s="79"/>
      <c r="L940" s="55"/>
      <c r="M940" s="55"/>
    </row>
    <row r="941" s="56" customFormat="1" ht="22" customHeight="1" spans="1:13">
      <c r="A941" s="64">
        <v>2130999</v>
      </c>
      <c r="B941" s="78" t="s">
        <v>996</v>
      </c>
      <c r="C941" s="68">
        <f t="shared" si="15"/>
        <v>0</v>
      </c>
      <c r="D941" s="80"/>
      <c r="E941" s="80"/>
      <c r="F941" s="80"/>
      <c r="L941" s="55"/>
      <c r="M941" s="55"/>
    </row>
    <row r="942" s="56" customFormat="1" ht="22" customHeight="1" spans="1:13">
      <c r="A942" s="64">
        <v>21399</v>
      </c>
      <c r="B942" s="81" t="s">
        <v>997</v>
      </c>
      <c r="C942" s="76">
        <f t="shared" si="15"/>
        <v>0</v>
      </c>
      <c r="D942" s="77">
        <f>SUM(D943:D944)</f>
        <v>0</v>
      </c>
      <c r="E942" s="77"/>
      <c r="F942" s="77"/>
      <c r="L942" s="55"/>
      <c r="M942" s="55"/>
    </row>
    <row r="943" s="56" customFormat="1" ht="22" customHeight="1" spans="1:13">
      <c r="A943" s="64">
        <v>2139901</v>
      </c>
      <c r="B943" s="78" t="s">
        <v>998</v>
      </c>
      <c r="C943" s="68">
        <f t="shared" si="15"/>
        <v>0</v>
      </c>
      <c r="D943" s="79"/>
      <c r="E943" s="79"/>
      <c r="F943" s="79"/>
      <c r="L943" s="55"/>
      <c r="M943" s="55"/>
    </row>
    <row r="944" s="56" customFormat="1" ht="22" customHeight="1" spans="1:13">
      <c r="A944" s="64">
        <v>2139999</v>
      </c>
      <c r="B944" s="78" t="s">
        <v>999</v>
      </c>
      <c r="C944" s="68">
        <f t="shared" si="15"/>
        <v>0</v>
      </c>
      <c r="D944" s="79"/>
      <c r="E944" s="79"/>
      <c r="F944" s="79"/>
      <c r="L944" s="55"/>
      <c r="M944" s="55"/>
    </row>
    <row r="945" ht="22" customHeight="1" spans="1:6">
      <c r="A945" s="64">
        <v>214</v>
      </c>
      <c r="B945" s="85" t="s">
        <v>1000</v>
      </c>
      <c r="C945" s="72">
        <f t="shared" si="15"/>
        <v>9428</v>
      </c>
      <c r="D945" s="73">
        <f>D946+D968+D978+D988+D995+D1000</f>
        <v>9428</v>
      </c>
      <c r="E945" s="73"/>
      <c r="F945" s="73"/>
    </row>
    <row r="946" ht="22" customHeight="1" spans="1:6">
      <c r="A946" s="64">
        <v>21401</v>
      </c>
      <c r="B946" s="81" t="s">
        <v>1001</v>
      </c>
      <c r="C946" s="76">
        <f t="shared" si="15"/>
        <v>8647</v>
      </c>
      <c r="D946" s="77">
        <f>SUM(D947:D967)</f>
        <v>8647</v>
      </c>
      <c r="E946" s="77"/>
      <c r="F946" s="77"/>
    </row>
    <row r="947" ht="22" customHeight="1" spans="1:6">
      <c r="A947" s="64">
        <v>2140101</v>
      </c>
      <c r="B947" s="78" t="s">
        <v>294</v>
      </c>
      <c r="C947" s="68">
        <f t="shared" si="15"/>
        <v>134</v>
      </c>
      <c r="D947" s="79">
        <v>134</v>
      </c>
      <c r="E947" s="79"/>
      <c r="F947" s="79"/>
    </row>
    <row r="948" s="56" customFormat="1" ht="22" customHeight="1" spans="1:13">
      <c r="A948" s="64">
        <v>2140102</v>
      </c>
      <c r="B948" s="78" t="s">
        <v>295</v>
      </c>
      <c r="C948" s="68">
        <f t="shared" si="15"/>
        <v>0</v>
      </c>
      <c r="D948" s="79"/>
      <c r="E948" s="79"/>
      <c r="F948" s="79"/>
      <c r="L948" s="55"/>
      <c r="M948" s="55"/>
    </row>
    <row r="949" s="56" customFormat="1" ht="22" customHeight="1" spans="1:13">
      <c r="A949" s="64">
        <v>2140103</v>
      </c>
      <c r="B949" s="78" t="s">
        <v>296</v>
      </c>
      <c r="C949" s="68">
        <f t="shared" si="15"/>
        <v>0</v>
      </c>
      <c r="D949" s="79"/>
      <c r="E949" s="79"/>
      <c r="F949" s="79"/>
      <c r="L949" s="55"/>
      <c r="M949" s="55"/>
    </row>
    <row r="950" ht="22" customHeight="1" spans="1:6">
      <c r="A950" s="64">
        <v>2140104</v>
      </c>
      <c r="B950" s="78" t="s">
        <v>1002</v>
      </c>
      <c r="C950" s="68">
        <f t="shared" si="15"/>
        <v>6075</v>
      </c>
      <c r="D950" s="79">
        <f>4450+1000+625</f>
        <v>6075</v>
      </c>
      <c r="E950" s="79"/>
      <c r="F950" s="79"/>
    </row>
    <row r="951" ht="22" customHeight="1" spans="1:6">
      <c r="A951" s="64">
        <v>2140106</v>
      </c>
      <c r="B951" s="78" t="s">
        <v>1003</v>
      </c>
      <c r="C951" s="68">
        <f t="shared" si="15"/>
        <v>2366</v>
      </c>
      <c r="D951" s="79">
        <v>2366</v>
      </c>
      <c r="E951" s="79"/>
      <c r="F951" s="79"/>
    </row>
    <row r="952" s="56" customFormat="1" ht="22" customHeight="1" spans="1:13">
      <c r="A952" s="64">
        <v>2140109</v>
      </c>
      <c r="B952" s="78" t="s">
        <v>1004</v>
      </c>
      <c r="C952" s="68">
        <f t="shared" si="15"/>
        <v>0</v>
      </c>
      <c r="D952" s="79"/>
      <c r="E952" s="79"/>
      <c r="F952" s="79"/>
      <c r="L952" s="55"/>
      <c r="M952" s="55"/>
    </row>
    <row r="953" s="56" customFormat="1" ht="22" customHeight="1" spans="1:13">
      <c r="A953" s="64">
        <v>2140110</v>
      </c>
      <c r="B953" s="78" t="s">
        <v>1005</v>
      </c>
      <c r="C953" s="68">
        <f t="shared" si="15"/>
        <v>0</v>
      </c>
      <c r="D953" s="79"/>
      <c r="E953" s="79"/>
      <c r="F953" s="79"/>
      <c r="L953" s="55"/>
      <c r="M953" s="55"/>
    </row>
    <row r="954" s="56" customFormat="1" ht="22" customHeight="1" spans="1:13">
      <c r="A954" s="64">
        <v>2140111</v>
      </c>
      <c r="B954" s="78" t="s">
        <v>1006</v>
      </c>
      <c r="C954" s="68">
        <f t="shared" si="15"/>
        <v>0</v>
      </c>
      <c r="D954" s="80"/>
      <c r="E954" s="80"/>
      <c r="F954" s="80"/>
      <c r="L954" s="55"/>
      <c r="M954" s="55"/>
    </row>
    <row r="955" ht="22" customHeight="1" spans="1:6">
      <c r="A955" s="64">
        <v>2140112</v>
      </c>
      <c r="B955" s="78" t="s">
        <v>1007</v>
      </c>
      <c r="C955" s="68">
        <f t="shared" si="15"/>
        <v>72</v>
      </c>
      <c r="D955" s="79">
        <v>72</v>
      </c>
      <c r="E955" s="79"/>
      <c r="F955" s="79"/>
    </row>
    <row r="956" s="56" customFormat="1" ht="22" customHeight="1" spans="1:13">
      <c r="A956" s="64">
        <v>2140114</v>
      </c>
      <c r="B956" s="78" t="s">
        <v>1008</v>
      </c>
      <c r="C956" s="68">
        <f t="shared" si="15"/>
        <v>0</v>
      </c>
      <c r="D956" s="79"/>
      <c r="E956" s="79"/>
      <c r="F956" s="79"/>
      <c r="L956" s="55"/>
      <c r="M956" s="55"/>
    </row>
    <row r="957" s="56" customFormat="1" ht="22" customHeight="1" spans="1:13">
      <c r="A957" s="64">
        <v>2140122</v>
      </c>
      <c r="B957" s="78" t="s">
        <v>1009</v>
      </c>
      <c r="C957" s="68">
        <f t="shared" si="15"/>
        <v>0</v>
      </c>
      <c r="D957" s="79"/>
      <c r="E957" s="79"/>
      <c r="F957" s="79"/>
      <c r="L957" s="55"/>
      <c r="M957" s="55"/>
    </row>
    <row r="958" s="56" customFormat="1" ht="22" customHeight="1" spans="1:13">
      <c r="A958" s="64">
        <v>2140123</v>
      </c>
      <c r="B958" s="78" t="s">
        <v>1010</v>
      </c>
      <c r="C958" s="68">
        <f t="shared" si="15"/>
        <v>0</v>
      </c>
      <c r="D958" s="79"/>
      <c r="E958" s="79"/>
      <c r="F958" s="79"/>
      <c r="L958" s="55"/>
      <c r="M958" s="55"/>
    </row>
    <row r="959" s="56" customFormat="1" ht="22" customHeight="1" spans="1:13">
      <c r="A959" s="64">
        <v>2140127</v>
      </c>
      <c r="B959" s="78" t="s">
        <v>1011</v>
      </c>
      <c r="C959" s="68">
        <f t="shared" si="15"/>
        <v>0</v>
      </c>
      <c r="D959" s="79"/>
      <c r="E959" s="79"/>
      <c r="F959" s="79"/>
      <c r="L959" s="55"/>
      <c r="M959" s="55"/>
    </row>
    <row r="960" s="56" customFormat="1" ht="22" customHeight="1" spans="1:13">
      <c r="A960" s="64">
        <v>2140128</v>
      </c>
      <c r="B960" s="78" t="s">
        <v>1012</v>
      </c>
      <c r="C960" s="68">
        <f t="shared" si="15"/>
        <v>0</v>
      </c>
      <c r="D960" s="79"/>
      <c r="E960" s="79"/>
      <c r="F960" s="79"/>
      <c r="L960" s="55"/>
      <c r="M960" s="55"/>
    </row>
    <row r="961" s="56" customFormat="1" ht="22" customHeight="1" spans="1:13">
      <c r="A961" s="64">
        <v>2140129</v>
      </c>
      <c r="B961" s="78" t="s">
        <v>1013</v>
      </c>
      <c r="C961" s="68">
        <f t="shared" si="15"/>
        <v>0</v>
      </c>
      <c r="D961" s="79"/>
      <c r="E961" s="79"/>
      <c r="F961" s="79"/>
      <c r="L961" s="55"/>
      <c r="M961" s="55"/>
    </row>
    <row r="962" s="56" customFormat="1" ht="22" customHeight="1" spans="1:13">
      <c r="A962" s="64">
        <v>2140130</v>
      </c>
      <c r="B962" s="78" t="s">
        <v>1014</v>
      </c>
      <c r="C962" s="68">
        <f t="shared" si="15"/>
        <v>0</v>
      </c>
      <c r="D962" s="79"/>
      <c r="E962" s="79"/>
      <c r="F962" s="79"/>
      <c r="L962" s="55"/>
      <c r="M962" s="55"/>
    </row>
    <row r="963" s="56" customFormat="1" ht="22" customHeight="1" spans="1:13">
      <c r="A963" s="64">
        <v>2140131</v>
      </c>
      <c r="B963" s="78" t="s">
        <v>1015</v>
      </c>
      <c r="C963" s="68">
        <f t="shared" si="15"/>
        <v>0</v>
      </c>
      <c r="D963" s="79"/>
      <c r="E963" s="79"/>
      <c r="F963" s="79"/>
      <c r="L963" s="55"/>
      <c r="M963" s="55"/>
    </row>
    <row r="964" s="56" customFormat="1" ht="22" customHeight="1" spans="1:13">
      <c r="A964" s="64">
        <v>2140133</v>
      </c>
      <c r="B964" s="78" t="s">
        <v>1016</v>
      </c>
      <c r="C964" s="68">
        <f t="shared" si="15"/>
        <v>0</v>
      </c>
      <c r="D964" s="79"/>
      <c r="E964" s="79"/>
      <c r="F964" s="79"/>
      <c r="L964" s="55"/>
      <c r="M964" s="55"/>
    </row>
    <row r="965" s="56" customFormat="1" ht="22" customHeight="1" spans="1:13">
      <c r="A965" s="64">
        <v>2140136</v>
      </c>
      <c r="B965" s="78" t="s">
        <v>1017</v>
      </c>
      <c r="C965" s="68">
        <f t="shared" si="15"/>
        <v>0</v>
      </c>
      <c r="D965" s="79"/>
      <c r="E965" s="79"/>
      <c r="F965" s="79"/>
      <c r="L965" s="55"/>
      <c r="M965" s="55"/>
    </row>
    <row r="966" s="56" customFormat="1" ht="22" customHeight="1" spans="1:13">
      <c r="A966" s="64">
        <v>2140138</v>
      </c>
      <c r="B966" s="78" t="s">
        <v>1018</v>
      </c>
      <c r="C966" s="68">
        <f t="shared" si="15"/>
        <v>0</v>
      </c>
      <c r="D966" s="79"/>
      <c r="E966" s="79"/>
      <c r="F966" s="79"/>
      <c r="L966" s="55"/>
      <c r="M966" s="55"/>
    </row>
    <row r="967" s="56" customFormat="1" ht="22" customHeight="1" spans="1:13">
      <c r="A967" s="64">
        <v>2140199</v>
      </c>
      <c r="B967" s="78" t="s">
        <v>1019</v>
      </c>
      <c r="C967" s="68">
        <f t="shared" ref="C967:C1030" si="16">SUM(D967:F967)</f>
        <v>0</v>
      </c>
      <c r="D967" s="80"/>
      <c r="E967" s="80"/>
      <c r="F967" s="80"/>
      <c r="L967" s="55"/>
      <c r="M967" s="55"/>
    </row>
    <row r="968" s="56" customFormat="1" ht="22" customHeight="1" spans="1:13">
      <c r="A968" s="64">
        <v>21402</v>
      </c>
      <c r="B968" s="81" t="s">
        <v>1020</v>
      </c>
      <c r="C968" s="76">
        <f t="shared" si="16"/>
        <v>0</v>
      </c>
      <c r="D968" s="77">
        <f>SUM(D969:D977)</f>
        <v>0</v>
      </c>
      <c r="E968" s="77"/>
      <c r="F968" s="77"/>
      <c r="L968" s="55"/>
      <c r="M968" s="55"/>
    </row>
    <row r="969" s="56" customFormat="1" ht="22" customHeight="1" spans="1:13">
      <c r="A969" s="64">
        <v>2140201</v>
      </c>
      <c r="B969" s="78" t="s">
        <v>294</v>
      </c>
      <c r="C969" s="68">
        <f t="shared" si="16"/>
        <v>0</v>
      </c>
      <c r="D969" s="79"/>
      <c r="E969" s="79"/>
      <c r="F969" s="79"/>
      <c r="L969" s="55"/>
      <c r="M969" s="55"/>
    </row>
    <row r="970" s="56" customFormat="1" ht="22" customHeight="1" spans="1:13">
      <c r="A970" s="64">
        <v>2140202</v>
      </c>
      <c r="B970" s="78" t="s">
        <v>295</v>
      </c>
      <c r="C970" s="68">
        <f t="shared" si="16"/>
        <v>0</v>
      </c>
      <c r="D970" s="79"/>
      <c r="E970" s="79"/>
      <c r="F970" s="79"/>
      <c r="L970" s="55"/>
      <c r="M970" s="55"/>
    </row>
    <row r="971" s="56" customFormat="1" ht="22" customHeight="1" spans="1:13">
      <c r="A971" s="64">
        <v>2140203</v>
      </c>
      <c r="B971" s="78" t="s">
        <v>296</v>
      </c>
      <c r="C971" s="68">
        <f t="shared" si="16"/>
        <v>0</v>
      </c>
      <c r="D971" s="79"/>
      <c r="E971" s="79"/>
      <c r="F971" s="79"/>
      <c r="L971" s="55"/>
      <c r="M971" s="55"/>
    </row>
    <row r="972" s="56" customFormat="1" ht="22" customHeight="1" spans="1:13">
      <c r="A972" s="64">
        <v>2140204</v>
      </c>
      <c r="B972" s="78" t="s">
        <v>1021</v>
      </c>
      <c r="C972" s="68">
        <f t="shared" si="16"/>
        <v>0</v>
      </c>
      <c r="D972" s="79"/>
      <c r="E972" s="79"/>
      <c r="F972" s="79"/>
      <c r="L972" s="55"/>
      <c r="M972" s="55"/>
    </row>
    <row r="973" s="56" customFormat="1" ht="22" customHeight="1" spans="1:13">
      <c r="A973" s="64">
        <v>2140205</v>
      </c>
      <c r="B973" s="78" t="s">
        <v>1022</v>
      </c>
      <c r="C973" s="68">
        <f t="shared" si="16"/>
        <v>0</v>
      </c>
      <c r="D973" s="79"/>
      <c r="E973" s="79"/>
      <c r="F973" s="79"/>
      <c r="L973" s="55"/>
      <c r="M973" s="55"/>
    </row>
    <row r="974" s="56" customFormat="1" ht="22" customHeight="1" spans="1:13">
      <c r="A974" s="64">
        <v>2140206</v>
      </c>
      <c r="B974" s="78" t="s">
        <v>1023</v>
      </c>
      <c r="C974" s="68">
        <f t="shared" si="16"/>
        <v>0</v>
      </c>
      <c r="D974" s="79"/>
      <c r="E974" s="79"/>
      <c r="F974" s="79"/>
      <c r="L974" s="55"/>
      <c r="M974" s="55"/>
    </row>
    <row r="975" s="56" customFormat="1" ht="22" customHeight="1" spans="1:13">
      <c r="A975" s="64">
        <v>2140207</v>
      </c>
      <c r="B975" s="78" t="s">
        <v>1024</v>
      </c>
      <c r="C975" s="68">
        <f t="shared" si="16"/>
        <v>0</v>
      </c>
      <c r="D975" s="79"/>
      <c r="E975" s="79"/>
      <c r="F975" s="79"/>
      <c r="L975" s="55"/>
      <c r="M975" s="55"/>
    </row>
    <row r="976" s="56" customFormat="1" ht="22" customHeight="1" spans="1:13">
      <c r="A976" s="64">
        <v>2140208</v>
      </c>
      <c r="B976" s="78" t="s">
        <v>1025</v>
      </c>
      <c r="C976" s="68">
        <f t="shared" si="16"/>
        <v>0</v>
      </c>
      <c r="D976" s="79"/>
      <c r="E976" s="79"/>
      <c r="F976" s="79"/>
      <c r="L976" s="55"/>
      <c r="M976" s="55"/>
    </row>
    <row r="977" s="56" customFormat="1" ht="22" customHeight="1" spans="1:13">
      <c r="A977" s="64">
        <v>2140299</v>
      </c>
      <c r="B977" s="78" t="s">
        <v>1026</v>
      </c>
      <c r="C977" s="68">
        <f t="shared" si="16"/>
        <v>0</v>
      </c>
      <c r="D977" s="79"/>
      <c r="E977" s="79"/>
      <c r="F977" s="79"/>
      <c r="L977" s="55"/>
      <c r="M977" s="55"/>
    </row>
    <row r="978" s="56" customFormat="1" ht="22" customHeight="1" spans="1:13">
      <c r="A978" s="64">
        <v>21403</v>
      </c>
      <c r="B978" s="81" t="s">
        <v>1027</v>
      </c>
      <c r="C978" s="76">
        <f t="shared" si="16"/>
        <v>0</v>
      </c>
      <c r="D978" s="77">
        <f>SUM(D979:D987)</f>
        <v>0</v>
      </c>
      <c r="E978" s="77"/>
      <c r="F978" s="77"/>
      <c r="L978" s="55"/>
      <c r="M978" s="55"/>
    </row>
    <row r="979" s="56" customFormat="1" ht="22" customHeight="1" spans="1:13">
      <c r="A979" s="64">
        <v>2140301</v>
      </c>
      <c r="B979" s="78" t="s">
        <v>294</v>
      </c>
      <c r="C979" s="68">
        <f t="shared" si="16"/>
        <v>0</v>
      </c>
      <c r="D979" s="79"/>
      <c r="E979" s="79"/>
      <c r="F979" s="79"/>
      <c r="L979" s="55"/>
      <c r="M979" s="55"/>
    </row>
    <row r="980" s="56" customFormat="1" ht="22" customHeight="1" spans="1:13">
      <c r="A980" s="64">
        <v>2140302</v>
      </c>
      <c r="B980" s="78" t="s">
        <v>295</v>
      </c>
      <c r="C980" s="68">
        <f t="shared" si="16"/>
        <v>0</v>
      </c>
      <c r="D980" s="80"/>
      <c r="E980" s="80"/>
      <c r="F980" s="80"/>
      <c r="L980" s="55"/>
      <c r="M980" s="55"/>
    </row>
    <row r="981" s="56" customFormat="1" ht="22" customHeight="1" spans="1:13">
      <c r="A981" s="64">
        <v>2140303</v>
      </c>
      <c r="B981" s="78" t="s">
        <v>296</v>
      </c>
      <c r="C981" s="68">
        <f t="shared" si="16"/>
        <v>0</v>
      </c>
      <c r="D981" s="79"/>
      <c r="E981" s="79"/>
      <c r="F981" s="79"/>
      <c r="L981" s="55"/>
      <c r="M981" s="55"/>
    </row>
    <row r="982" s="56" customFormat="1" ht="22" customHeight="1" spans="1:13">
      <c r="A982" s="64">
        <v>2140304</v>
      </c>
      <c r="B982" s="78" t="s">
        <v>1028</v>
      </c>
      <c r="C982" s="68">
        <f t="shared" si="16"/>
        <v>0</v>
      </c>
      <c r="D982" s="79"/>
      <c r="E982" s="79"/>
      <c r="F982" s="79"/>
      <c r="L982" s="55"/>
      <c r="M982" s="55"/>
    </row>
    <row r="983" s="56" customFormat="1" ht="22" customHeight="1" spans="1:13">
      <c r="A983" s="64">
        <v>2140305</v>
      </c>
      <c r="B983" s="78" t="s">
        <v>1029</v>
      </c>
      <c r="C983" s="68">
        <f t="shared" si="16"/>
        <v>0</v>
      </c>
      <c r="D983" s="79"/>
      <c r="E983" s="79"/>
      <c r="F983" s="79"/>
      <c r="L983" s="55"/>
      <c r="M983" s="55"/>
    </row>
    <row r="984" s="56" customFormat="1" ht="22" customHeight="1" spans="1:13">
      <c r="A984" s="64">
        <v>2140306</v>
      </c>
      <c r="B984" s="78" t="s">
        <v>1030</v>
      </c>
      <c r="C984" s="68">
        <f t="shared" si="16"/>
        <v>0</v>
      </c>
      <c r="D984" s="79"/>
      <c r="E984" s="79"/>
      <c r="F984" s="79"/>
      <c r="L984" s="55"/>
      <c r="M984" s="55"/>
    </row>
    <row r="985" s="56" customFormat="1" ht="22" customHeight="1" spans="1:13">
      <c r="A985" s="64">
        <v>2140307</v>
      </c>
      <c r="B985" s="78" t="s">
        <v>1031</v>
      </c>
      <c r="C985" s="68">
        <f t="shared" si="16"/>
        <v>0</v>
      </c>
      <c r="D985" s="79"/>
      <c r="E985" s="79"/>
      <c r="F985" s="79"/>
      <c r="L985" s="55"/>
      <c r="M985" s="55"/>
    </row>
    <row r="986" s="56" customFormat="1" ht="22" customHeight="1" spans="1:13">
      <c r="A986" s="64">
        <v>2140308</v>
      </c>
      <c r="B986" s="78" t="s">
        <v>1032</v>
      </c>
      <c r="C986" s="68">
        <f t="shared" si="16"/>
        <v>0</v>
      </c>
      <c r="D986" s="79"/>
      <c r="E986" s="79"/>
      <c r="F986" s="79"/>
      <c r="L986" s="55"/>
      <c r="M986" s="55"/>
    </row>
    <row r="987" s="56" customFormat="1" ht="22" customHeight="1" spans="1:13">
      <c r="A987" s="64">
        <v>2140399</v>
      </c>
      <c r="B987" s="78" t="s">
        <v>1033</v>
      </c>
      <c r="C987" s="68">
        <f t="shared" si="16"/>
        <v>0</v>
      </c>
      <c r="D987" s="79"/>
      <c r="E987" s="79"/>
      <c r="F987" s="79"/>
      <c r="L987" s="55"/>
      <c r="M987" s="55"/>
    </row>
    <row r="988" ht="22" customHeight="1" spans="1:6">
      <c r="A988" s="64">
        <v>21405</v>
      </c>
      <c r="B988" s="81" t="s">
        <v>1034</v>
      </c>
      <c r="C988" s="76">
        <f t="shared" si="16"/>
        <v>24</v>
      </c>
      <c r="D988" s="77">
        <f>SUM(D989:D994)</f>
        <v>24</v>
      </c>
      <c r="E988" s="77"/>
      <c r="F988" s="77"/>
    </row>
    <row r="989" s="56" customFormat="1" ht="22" customHeight="1" spans="1:13">
      <c r="A989" s="64">
        <v>2140501</v>
      </c>
      <c r="B989" s="78" t="s">
        <v>294</v>
      </c>
      <c r="C989" s="68">
        <f t="shared" si="16"/>
        <v>0</v>
      </c>
      <c r="D989" s="79"/>
      <c r="E989" s="79"/>
      <c r="F989" s="79"/>
      <c r="L989" s="55"/>
      <c r="M989" s="55"/>
    </row>
    <row r="990" s="56" customFormat="1" ht="22" customHeight="1" spans="1:13">
      <c r="A990" s="64">
        <v>2140502</v>
      </c>
      <c r="B990" s="78" t="s">
        <v>295</v>
      </c>
      <c r="C990" s="68">
        <f t="shared" si="16"/>
        <v>0</v>
      </c>
      <c r="D990" s="79"/>
      <c r="E990" s="79"/>
      <c r="F990" s="79"/>
      <c r="L990" s="55"/>
      <c r="M990" s="55"/>
    </row>
    <row r="991" s="56" customFormat="1" ht="22" customHeight="1" spans="1:13">
      <c r="A991" s="64">
        <v>2140503</v>
      </c>
      <c r="B991" s="78" t="s">
        <v>296</v>
      </c>
      <c r="C991" s="68">
        <f t="shared" si="16"/>
        <v>0</v>
      </c>
      <c r="D991" s="79"/>
      <c r="E991" s="79"/>
      <c r="F991" s="79"/>
      <c r="L991" s="55"/>
      <c r="M991" s="55"/>
    </row>
    <row r="992" s="56" customFormat="1" ht="22" customHeight="1" spans="1:13">
      <c r="A992" s="64">
        <v>2140504</v>
      </c>
      <c r="B992" s="78" t="s">
        <v>1025</v>
      </c>
      <c r="C992" s="68">
        <f t="shared" si="16"/>
        <v>0</v>
      </c>
      <c r="D992" s="79"/>
      <c r="E992" s="79"/>
      <c r="F992" s="79"/>
      <c r="L992" s="55"/>
      <c r="M992" s="55"/>
    </row>
    <row r="993" ht="22" customHeight="1" spans="1:6">
      <c r="A993" s="64">
        <v>2140505</v>
      </c>
      <c r="B993" s="78" t="s">
        <v>1035</v>
      </c>
      <c r="C993" s="68">
        <f t="shared" si="16"/>
        <v>11</v>
      </c>
      <c r="D993" s="80">
        <v>11</v>
      </c>
      <c r="E993" s="80"/>
      <c r="F993" s="80"/>
    </row>
    <row r="994" ht="22" customHeight="1" spans="1:6">
      <c r="A994" s="64">
        <v>2140599</v>
      </c>
      <c r="B994" s="78" t="s">
        <v>1036</v>
      </c>
      <c r="C994" s="68">
        <f t="shared" si="16"/>
        <v>13</v>
      </c>
      <c r="D994" s="79">
        <v>13</v>
      </c>
      <c r="E994" s="79"/>
      <c r="F994" s="79"/>
    </row>
    <row r="995" ht="22" customHeight="1" spans="1:6">
      <c r="A995" s="64">
        <v>21406</v>
      </c>
      <c r="B995" s="81" t="s">
        <v>1037</v>
      </c>
      <c r="C995" s="76">
        <f t="shared" si="16"/>
        <v>0</v>
      </c>
      <c r="D995" s="77">
        <f>SUM(D996:D999)</f>
        <v>0</v>
      </c>
      <c r="E995" s="77"/>
      <c r="F995" s="77"/>
    </row>
    <row r="996" s="56" customFormat="1" ht="22" customHeight="1" spans="1:13">
      <c r="A996" s="64">
        <v>2140601</v>
      </c>
      <c r="B996" s="78" t="s">
        <v>1038</v>
      </c>
      <c r="C996" s="68">
        <f t="shared" si="16"/>
        <v>0</v>
      </c>
      <c r="D996" s="79"/>
      <c r="E996" s="79"/>
      <c r="F996" s="79"/>
      <c r="L996" s="55"/>
      <c r="M996" s="55"/>
    </row>
    <row r="997" ht="22" customHeight="1" spans="1:6">
      <c r="A997" s="64">
        <v>2140602</v>
      </c>
      <c r="B997" s="78" t="s">
        <v>1039</v>
      </c>
      <c r="C997" s="68">
        <f t="shared" si="16"/>
        <v>0</v>
      </c>
      <c r="D997" s="79"/>
      <c r="E997" s="79"/>
      <c r="F997" s="79"/>
    </row>
    <row r="998" s="56" customFormat="1" ht="22" customHeight="1" spans="1:13">
      <c r="A998" s="64">
        <v>2140603</v>
      </c>
      <c r="B998" s="78" t="s">
        <v>1040</v>
      </c>
      <c r="C998" s="68">
        <f t="shared" si="16"/>
        <v>0</v>
      </c>
      <c r="D998" s="79"/>
      <c r="E998" s="79"/>
      <c r="F998" s="79"/>
      <c r="L998" s="55"/>
      <c r="M998" s="55"/>
    </row>
    <row r="999" s="56" customFormat="1" ht="22" customHeight="1" spans="1:13">
      <c r="A999" s="64">
        <v>2140699</v>
      </c>
      <c r="B999" s="78" t="s">
        <v>1041</v>
      </c>
      <c r="C999" s="68">
        <f t="shared" si="16"/>
        <v>0</v>
      </c>
      <c r="D999" s="79"/>
      <c r="E999" s="79"/>
      <c r="F999" s="79"/>
      <c r="L999" s="55"/>
      <c r="M999" s="55"/>
    </row>
    <row r="1000" ht="22" customHeight="1" spans="1:6">
      <c r="A1000" s="64">
        <v>21499</v>
      </c>
      <c r="B1000" s="81" t="s">
        <v>1042</v>
      </c>
      <c r="C1000" s="76">
        <f t="shared" si="16"/>
        <v>757</v>
      </c>
      <c r="D1000" s="77">
        <f>SUM(D1001:D1002)</f>
        <v>757</v>
      </c>
      <c r="E1000" s="77"/>
      <c r="F1000" s="77"/>
    </row>
    <row r="1001" s="56" customFormat="1" ht="22" customHeight="1" spans="1:13">
      <c r="A1001" s="64">
        <v>2149901</v>
      </c>
      <c r="B1001" s="78" t="s">
        <v>1043</v>
      </c>
      <c r="C1001" s="68">
        <f t="shared" si="16"/>
        <v>183</v>
      </c>
      <c r="D1001" s="79">
        <v>183</v>
      </c>
      <c r="E1001" s="79"/>
      <c r="F1001" s="79"/>
      <c r="L1001" s="55"/>
      <c r="M1001" s="55"/>
    </row>
    <row r="1002" ht="22" customHeight="1" spans="1:6">
      <c r="A1002" s="64">
        <v>2149999</v>
      </c>
      <c r="B1002" s="78" t="s">
        <v>1044</v>
      </c>
      <c r="C1002" s="68">
        <f t="shared" si="16"/>
        <v>574</v>
      </c>
      <c r="D1002" s="79">
        <v>574</v>
      </c>
      <c r="E1002" s="79"/>
      <c r="F1002" s="79"/>
    </row>
    <row r="1003" ht="22" customHeight="1" spans="1:6">
      <c r="A1003" s="64">
        <v>215</v>
      </c>
      <c r="B1003" s="85" t="s">
        <v>1045</v>
      </c>
      <c r="C1003" s="72">
        <f t="shared" si="16"/>
        <v>2458</v>
      </c>
      <c r="D1003" s="73">
        <f>D1004+D1014+D1030+D1035+D1046+D1053+D1061</f>
        <v>2458</v>
      </c>
      <c r="E1003" s="73"/>
      <c r="F1003" s="73"/>
    </row>
    <row r="1004" s="56" customFormat="1" ht="22" customHeight="1" spans="1:13">
      <c r="A1004" s="64">
        <v>21501</v>
      </c>
      <c r="B1004" s="81" t="s">
        <v>1046</v>
      </c>
      <c r="C1004" s="76">
        <f t="shared" si="16"/>
        <v>0</v>
      </c>
      <c r="D1004" s="77">
        <f>SUM(D1005:D1013)</f>
        <v>0</v>
      </c>
      <c r="E1004" s="77"/>
      <c r="F1004" s="77"/>
      <c r="L1004" s="55"/>
      <c r="M1004" s="55"/>
    </row>
    <row r="1005" s="56" customFormat="1" ht="22" customHeight="1" spans="1:13">
      <c r="A1005" s="64">
        <v>2150101</v>
      </c>
      <c r="B1005" s="78" t="s">
        <v>294</v>
      </c>
      <c r="C1005" s="68">
        <f t="shared" si="16"/>
        <v>0</v>
      </c>
      <c r="D1005" s="79"/>
      <c r="E1005" s="79"/>
      <c r="F1005" s="79"/>
      <c r="L1005" s="55"/>
      <c r="M1005" s="55"/>
    </row>
    <row r="1006" s="56" customFormat="1" ht="22" customHeight="1" spans="1:13">
      <c r="A1006" s="64">
        <v>2150102</v>
      </c>
      <c r="B1006" s="78" t="s">
        <v>295</v>
      </c>
      <c r="C1006" s="68">
        <f t="shared" si="16"/>
        <v>0</v>
      </c>
      <c r="D1006" s="80"/>
      <c r="E1006" s="80"/>
      <c r="F1006" s="80"/>
      <c r="L1006" s="55"/>
      <c r="M1006" s="55"/>
    </row>
    <row r="1007" s="56" customFormat="1" ht="22" customHeight="1" spans="1:13">
      <c r="A1007" s="64">
        <v>2150103</v>
      </c>
      <c r="B1007" s="78" t="s">
        <v>296</v>
      </c>
      <c r="C1007" s="68">
        <f t="shared" si="16"/>
        <v>0</v>
      </c>
      <c r="D1007" s="79"/>
      <c r="E1007" s="79"/>
      <c r="F1007" s="79"/>
      <c r="L1007" s="55"/>
      <c r="M1007" s="55"/>
    </row>
    <row r="1008" s="56" customFormat="1" ht="22" customHeight="1" spans="1:13">
      <c r="A1008" s="64">
        <v>2150104</v>
      </c>
      <c r="B1008" s="78" t="s">
        <v>1047</v>
      </c>
      <c r="C1008" s="68">
        <f t="shared" si="16"/>
        <v>0</v>
      </c>
      <c r="D1008" s="79"/>
      <c r="E1008" s="79"/>
      <c r="F1008" s="79"/>
      <c r="L1008" s="55"/>
      <c r="M1008" s="55"/>
    </row>
    <row r="1009" s="56" customFormat="1" ht="22" customHeight="1" spans="1:13">
      <c r="A1009" s="64">
        <v>2150105</v>
      </c>
      <c r="B1009" s="78" t="s">
        <v>1048</v>
      </c>
      <c r="C1009" s="68">
        <f t="shared" si="16"/>
        <v>0</v>
      </c>
      <c r="D1009" s="79"/>
      <c r="E1009" s="79"/>
      <c r="F1009" s="79"/>
      <c r="L1009" s="55"/>
      <c r="M1009" s="55"/>
    </row>
    <row r="1010" s="56" customFormat="1" ht="22" customHeight="1" spans="1:13">
      <c r="A1010" s="64">
        <v>2150106</v>
      </c>
      <c r="B1010" s="78" t="s">
        <v>1049</v>
      </c>
      <c r="C1010" s="68">
        <f t="shared" si="16"/>
        <v>0</v>
      </c>
      <c r="D1010" s="79"/>
      <c r="E1010" s="79"/>
      <c r="F1010" s="79"/>
      <c r="L1010" s="55"/>
      <c r="M1010" s="55"/>
    </row>
    <row r="1011" s="56" customFormat="1" ht="22" customHeight="1" spans="1:13">
      <c r="A1011" s="64">
        <v>2150107</v>
      </c>
      <c r="B1011" s="78" t="s">
        <v>1050</v>
      </c>
      <c r="C1011" s="68">
        <f t="shared" si="16"/>
        <v>0</v>
      </c>
      <c r="D1011" s="79"/>
      <c r="E1011" s="79"/>
      <c r="F1011" s="79"/>
      <c r="L1011" s="55"/>
      <c r="M1011" s="55"/>
    </row>
    <row r="1012" s="56" customFormat="1" ht="22" customHeight="1" spans="1:13">
      <c r="A1012" s="64">
        <v>2150108</v>
      </c>
      <c r="B1012" s="78" t="s">
        <v>1051</v>
      </c>
      <c r="C1012" s="68">
        <f t="shared" si="16"/>
        <v>0</v>
      </c>
      <c r="D1012" s="79"/>
      <c r="E1012" s="79"/>
      <c r="F1012" s="79"/>
      <c r="L1012" s="55"/>
      <c r="M1012" s="55"/>
    </row>
    <row r="1013" s="56" customFormat="1" ht="22" customHeight="1" spans="1:13">
      <c r="A1013" s="64">
        <v>2150199</v>
      </c>
      <c r="B1013" s="78" t="s">
        <v>1052</v>
      </c>
      <c r="C1013" s="68">
        <f t="shared" si="16"/>
        <v>0</v>
      </c>
      <c r="D1013" s="79"/>
      <c r="E1013" s="79"/>
      <c r="F1013" s="79"/>
      <c r="L1013" s="55"/>
      <c r="M1013" s="55"/>
    </row>
    <row r="1014" s="56" customFormat="1" ht="22" customHeight="1" spans="1:13">
      <c r="A1014" s="64">
        <v>21502</v>
      </c>
      <c r="B1014" s="81" t="s">
        <v>1053</v>
      </c>
      <c r="C1014" s="76">
        <f t="shared" si="16"/>
        <v>0</v>
      </c>
      <c r="D1014" s="77">
        <f>SUM(D1015:D1029)</f>
        <v>0</v>
      </c>
      <c r="E1014" s="77"/>
      <c r="F1014" s="77"/>
      <c r="L1014" s="55"/>
      <c r="M1014" s="55"/>
    </row>
    <row r="1015" s="56" customFormat="1" ht="22" customHeight="1" spans="1:13">
      <c r="A1015" s="64">
        <v>2150201</v>
      </c>
      <c r="B1015" s="78" t="s">
        <v>294</v>
      </c>
      <c r="C1015" s="68">
        <f t="shared" si="16"/>
        <v>0</v>
      </c>
      <c r="D1015" s="79"/>
      <c r="E1015" s="79"/>
      <c r="F1015" s="79"/>
      <c r="L1015" s="55"/>
      <c r="M1015" s="55"/>
    </row>
    <row r="1016" s="56" customFormat="1" ht="22" customHeight="1" spans="1:13">
      <c r="A1016" s="64">
        <v>2150202</v>
      </c>
      <c r="B1016" s="78" t="s">
        <v>295</v>
      </c>
      <c r="C1016" s="68">
        <f t="shared" si="16"/>
        <v>0</v>
      </c>
      <c r="D1016" s="79"/>
      <c r="E1016" s="79"/>
      <c r="F1016" s="79"/>
      <c r="L1016" s="55"/>
      <c r="M1016" s="55"/>
    </row>
    <row r="1017" s="56" customFormat="1" ht="22" customHeight="1" spans="1:13">
      <c r="A1017" s="64">
        <v>2150203</v>
      </c>
      <c r="B1017" s="78" t="s">
        <v>296</v>
      </c>
      <c r="C1017" s="68">
        <f t="shared" si="16"/>
        <v>0</v>
      </c>
      <c r="D1017" s="79"/>
      <c r="E1017" s="79"/>
      <c r="F1017" s="79"/>
      <c r="L1017" s="55"/>
      <c r="M1017" s="55"/>
    </row>
    <row r="1018" s="56" customFormat="1" ht="22" customHeight="1" spans="1:13">
      <c r="A1018" s="64">
        <v>2150204</v>
      </c>
      <c r="B1018" s="78" t="s">
        <v>1054</v>
      </c>
      <c r="C1018" s="68">
        <f t="shared" si="16"/>
        <v>0</v>
      </c>
      <c r="D1018" s="79"/>
      <c r="E1018" s="79"/>
      <c r="F1018" s="79"/>
      <c r="L1018" s="55"/>
      <c r="M1018" s="55"/>
    </row>
    <row r="1019" s="56" customFormat="1" ht="22" customHeight="1" spans="1:13">
      <c r="A1019" s="64">
        <v>2150205</v>
      </c>
      <c r="B1019" s="78" t="s">
        <v>1055</v>
      </c>
      <c r="C1019" s="68">
        <f t="shared" si="16"/>
        <v>0</v>
      </c>
      <c r="D1019" s="80"/>
      <c r="E1019" s="80"/>
      <c r="F1019" s="80"/>
      <c r="L1019" s="55"/>
      <c r="M1019" s="55"/>
    </row>
    <row r="1020" s="56" customFormat="1" ht="22" customHeight="1" spans="1:13">
      <c r="A1020" s="64">
        <v>2150206</v>
      </c>
      <c r="B1020" s="78" t="s">
        <v>1056</v>
      </c>
      <c r="C1020" s="68">
        <f t="shared" si="16"/>
        <v>0</v>
      </c>
      <c r="D1020" s="79"/>
      <c r="E1020" s="79"/>
      <c r="F1020" s="79"/>
      <c r="L1020" s="55"/>
      <c r="M1020" s="55"/>
    </row>
    <row r="1021" s="56" customFormat="1" ht="22" customHeight="1" spans="1:13">
      <c r="A1021" s="64">
        <v>2150207</v>
      </c>
      <c r="B1021" s="78" t="s">
        <v>1057</v>
      </c>
      <c r="C1021" s="68">
        <f t="shared" si="16"/>
        <v>0</v>
      </c>
      <c r="D1021" s="79"/>
      <c r="E1021" s="79"/>
      <c r="F1021" s="79"/>
      <c r="L1021" s="55"/>
      <c r="M1021" s="55"/>
    </row>
    <row r="1022" s="56" customFormat="1" ht="22" customHeight="1" spans="1:13">
      <c r="A1022" s="64">
        <v>2150208</v>
      </c>
      <c r="B1022" s="78" t="s">
        <v>1058</v>
      </c>
      <c r="C1022" s="68">
        <f t="shared" si="16"/>
        <v>0</v>
      </c>
      <c r="D1022" s="79"/>
      <c r="E1022" s="79"/>
      <c r="F1022" s="79"/>
      <c r="L1022" s="55"/>
      <c r="M1022" s="55"/>
    </row>
    <row r="1023" s="56" customFormat="1" ht="22" customHeight="1" spans="1:13">
      <c r="A1023" s="64">
        <v>2150209</v>
      </c>
      <c r="B1023" s="78" t="s">
        <v>1059</v>
      </c>
      <c r="C1023" s="68">
        <f t="shared" si="16"/>
        <v>0</v>
      </c>
      <c r="D1023" s="79"/>
      <c r="E1023" s="79"/>
      <c r="F1023" s="79"/>
      <c r="L1023" s="55"/>
      <c r="M1023" s="55"/>
    </row>
    <row r="1024" s="56" customFormat="1" ht="22" customHeight="1" spans="1:13">
      <c r="A1024" s="64">
        <v>2150210</v>
      </c>
      <c r="B1024" s="78" t="s">
        <v>1060</v>
      </c>
      <c r="C1024" s="68">
        <f t="shared" si="16"/>
        <v>0</v>
      </c>
      <c r="D1024" s="79"/>
      <c r="E1024" s="79"/>
      <c r="F1024" s="79"/>
      <c r="L1024" s="55"/>
      <c r="M1024" s="55"/>
    </row>
    <row r="1025" s="56" customFormat="1" ht="22" customHeight="1" spans="1:13">
      <c r="A1025" s="64">
        <v>2150212</v>
      </c>
      <c r="B1025" s="78" t="s">
        <v>1061</v>
      </c>
      <c r="C1025" s="68">
        <f t="shared" si="16"/>
        <v>0</v>
      </c>
      <c r="D1025" s="79"/>
      <c r="E1025" s="79"/>
      <c r="F1025" s="79"/>
      <c r="L1025" s="55"/>
      <c r="M1025" s="55"/>
    </row>
    <row r="1026" s="56" customFormat="1" ht="22" customHeight="1" spans="1:13">
      <c r="A1026" s="64">
        <v>2150213</v>
      </c>
      <c r="B1026" s="78" t="s">
        <v>1062</v>
      </c>
      <c r="C1026" s="68">
        <f t="shared" si="16"/>
        <v>0</v>
      </c>
      <c r="D1026" s="79"/>
      <c r="E1026" s="79"/>
      <c r="F1026" s="79"/>
      <c r="L1026" s="55"/>
      <c r="M1026" s="55"/>
    </row>
    <row r="1027" s="56" customFormat="1" ht="22" customHeight="1" spans="1:13">
      <c r="A1027" s="64">
        <v>2150214</v>
      </c>
      <c r="B1027" s="78" t="s">
        <v>1063</v>
      </c>
      <c r="C1027" s="68">
        <f t="shared" si="16"/>
        <v>0</v>
      </c>
      <c r="D1027" s="79"/>
      <c r="E1027" s="79"/>
      <c r="F1027" s="79"/>
      <c r="L1027" s="55"/>
      <c r="M1027" s="55"/>
    </row>
    <row r="1028" s="56" customFormat="1" ht="22" customHeight="1" spans="1:13">
      <c r="A1028" s="64">
        <v>2150215</v>
      </c>
      <c r="B1028" s="78" t="s">
        <v>1064</v>
      </c>
      <c r="C1028" s="68">
        <f t="shared" si="16"/>
        <v>0</v>
      </c>
      <c r="D1028" s="79"/>
      <c r="E1028" s="79"/>
      <c r="F1028" s="79"/>
      <c r="L1028" s="55"/>
      <c r="M1028" s="55"/>
    </row>
    <row r="1029" s="56" customFormat="1" ht="22" customHeight="1" spans="1:13">
      <c r="A1029" s="64">
        <v>2150299</v>
      </c>
      <c r="B1029" s="78" t="s">
        <v>1065</v>
      </c>
      <c r="C1029" s="68">
        <f t="shared" si="16"/>
        <v>0</v>
      </c>
      <c r="D1029" s="79"/>
      <c r="E1029" s="79"/>
      <c r="F1029" s="79"/>
      <c r="L1029" s="55"/>
      <c r="M1029" s="55"/>
    </row>
    <row r="1030" s="56" customFormat="1" ht="22" customHeight="1" spans="1:13">
      <c r="A1030" s="64">
        <v>21503</v>
      </c>
      <c r="B1030" s="81" t="s">
        <v>1066</v>
      </c>
      <c r="C1030" s="76">
        <f t="shared" si="16"/>
        <v>0</v>
      </c>
      <c r="D1030" s="77">
        <f>SUM(D1031:D1034)</f>
        <v>0</v>
      </c>
      <c r="E1030" s="77"/>
      <c r="F1030" s="77"/>
      <c r="L1030" s="55"/>
      <c r="M1030" s="55"/>
    </row>
    <row r="1031" s="56" customFormat="1" ht="22" customHeight="1" spans="1:13">
      <c r="A1031" s="64">
        <v>2150301</v>
      </c>
      <c r="B1031" s="78" t="s">
        <v>294</v>
      </c>
      <c r="C1031" s="68">
        <f t="shared" ref="C1031:C1094" si="17">SUM(D1031:F1031)</f>
        <v>0</v>
      </c>
      <c r="D1031" s="79"/>
      <c r="E1031" s="79"/>
      <c r="F1031" s="79"/>
      <c r="L1031" s="55"/>
      <c r="M1031" s="55"/>
    </row>
    <row r="1032" s="56" customFormat="1" ht="22" customHeight="1" spans="1:13">
      <c r="A1032" s="64">
        <v>2150302</v>
      </c>
      <c r="B1032" s="78" t="s">
        <v>295</v>
      </c>
      <c r="C1032" s="68">
        <f t="shared" si="17"/>
        <v>0</v>
      </c>
      <c r="D1032" s="80"/>
      <c r="E1032" s="80"/>
      <c r="F1032" s="80"/>
      <c r="L1032" s="55"/>
      <c r="M1032" s="55"/>
    </row>
    <row r="1033" s="56" customFormat="1" ht="22" customHeight="1" spans="1:13">
      <c r="A1033" s="64">
        <v>2150303</v>
      </c>
      <c r="B1033" s="78" t="s">
        <v>296</v>
      </c>
      <c r="C1033" s="68">
        <f t="shared" si="17"/>
        <v>0</v>
      </c>
      <c r="D1033" s="79"/>
      <c r="E1033" s="79"/>
      <c r="F1033" s="79"/>
      <c r="L1033" s="55"/>
      <c r="M1033" s="55"/>
    </row>
    <row r="1034" s="56" customFormat="1" ht="22" customHeight="1" spans="1:13">
      <c r="A1034" s="64">
        <v>2150399</v>
      </c>
      <c r="B1034" s="78" t="s">
        <v>1067</v>
      </c>
      <c r="C1034" s="68">
        <f t="shared" si="17"/>
        <v>0</v>
      </c>
      <c r="D1034" s="79"/>
      <c r="E1034" s="79"/>
      <c r="F1034" s="79"/>
      <c r="L1034" s="55"/>
      <c r="M1034" s="55"/>
    </row>
    <row r="1035" ht="22" customHeight="1" spans="1:6">
      <c r="A1035" s="64">
        <v>21505</v>
      </c>
      <c r="B1035" s="81" t="s">
        <v>1068</v>
      </c>
      <c r="C1035" s="76">
        <f t="shared" si="17"/>
        <v>473</v>
      </c>
      <c r="D1035" s="77">
        <f>SUM(D1036:D1045)</f>
        <v>473</v>
      </c>
      <c r="E1035" s="77"/>
      <c r="F1035" s="77"/>
    </row>
    <row r="1036" s="56" customFormat="1" ht="22" customHeight="1" spans="1:13">
      <c r="A1036" s="64">
        <v>2150501</v>
      </c>
      <c r="B1036" s="78" t="s">
        <v>294</v>
      </c>
      <c r="C1036" s="68">
        <f t="shared" si="17"/>
        <v>0</v>
      </c>
      <c r="D1036" s="79"/>
      <c r="E1036" s="79"/>
      <c r="F1036" s="79"/>
      <c r="L1036" s="55"/>
      <c r="M1036" s="55"/>
    </row>
    <row r="1037" s="56" customFormat="1" ht="22" customHeight="1" spans="1:13">
      <c r="A1037" s="64">
        <v>2150502</v>
      </c>
      <c r="B1037" s="78" t="s">
        <v>295</v>
      </c>
      <c r="C1037" s="68">
        <f t="shared" si="17"/>
        <v>0</v>
      </c>
      <c r="D1037" s="79"/>
      <c r="E1037" s="79"/>
      <c r="F1037" s="79"/>
      <c r="L1037" s="55"/>
      <c r="M1037" s="55"/>
    </row>
    <row r="1038" s="56" customFormat="1" ht="22" customHeight="1" spans="1:13">
      <c r="A1038" s="64">
        <v>2150503</v>
      </c>
      <c r="B1038" s="78" t="s">
        <v>296</v>
      </c>
      <c r="C1038" s="68">
        <f t="shared" si="17"/>
        <v>0</v>
      </c>
      <c r="D1038" s="79"/>
      <c r="E1038" s="79"/>
      <c r="F1038" s="79"/>
      <c r="L1038" s="55"/>
      <c r="M1038" s="55"/>
    </row>
    <row r="1039" s="56" customFormat="1" ht="22" customHeight="1" spans="1:13">
      <c r="A1039" s="64">
        <v>2150505</v>
      </c>
      <c r="B1039" s="78" t="s">
        <v>1069</v>
      </c>
      <c r="C1039" s="68">
        <f t="shared" si="17"/>
        <v>0</v>
      </c>
      <c r="D1039" s="79"/>
      <c r="E1039" s="79"/>
      <c r="F1039" s="79"/>
      <c r="L1039" s="55"/>
      <c r="M1039" s="55"/>
    </row>
    <row r="1040" s="56" customFormat="1" ht="22" customHeight="1" spans="1:13">
      <c r="A1040" s="64">
        <v>2150507</v>
      </c>
      <c r="B1040" s="78" t="s">
        <v>1070</v>
      </c>
      <c r="C1040" s="68">
        <f t="shared" si="17"/>
        <v>0</v>
      </c>
      <c r="D1040" s="79"/>
      <c r="E1040" s="79"/>
      <c r="F1040" s="79"/>
      <c r="L1040" s="55"/>
      <c r="M1040" s="55"/>
    </row>
    <row r="1041" s="56" customFormat="1" ht="22" customHeight="1" spans="1:13">
      <c r="A1041" s="64">
        <v>2150508</v>
      </c>
      <c r="B1041" s="78" t="s">
        <v>1071</v>
      </c>
      <c r="C1041" s="68">
        <f t="shared" si="17"/>
        <v>0</v>
      </c>
      <c r="D1041" s="79"/>
      <c r="E1041" s="79"/>
      <c r="F1041" s="79"/>
      <c r="L1041" s="55"/>
      <c r="M1041" s="55"/>
    </row>
    <row r="1042" s="56" customFormat="1" ht="22" customHeight="1" spans="1:13">
      <c r="A1042" s="64">
        <v>2150516</v>
      </c>
      <c r="B1042" s="78" t="s">
        <v>1072</v>
      </c>
      <c r="C1042" s="68">
        <f t="shared" si="17"/>
        <v>0</v>
      </c>
      <c r="D1042" s="79"/>
      <c r="E1042" s="79"/>
      <c r="F1042" s="79"/>
      <c r="L1042" s="55"/>
      <c r="M1042" s="55"/>
    </row>
    <row r="1043" s="56" customFormat="1" ht="22" customHeight="1" spans="1:13">
      <c r="A1043" s="64">
        <v>2150517</v>
      </c>
      <c r="B1043" s="78" t="s">
        <v>1073</v>
      </c>
      <c r="C1043" s="68">
        <f t="shared" si="17"/>
        <v>0</v>
      </c>
      <c r="D1043" s="79"/>
      <c r="E1043" s="79"/>
      <c r="F1043" s="79"/>
      <c r="L1043" s="55"/>
      <c r="M1043" s="55"/>
    </row>
    <row r="1044" s="56" customFormat="1" ht="22" customHeight="1" spans="1:13">
      <c r="A1044" s="64">
        <v>2150550</v>
      </c>
      <c r="B1044" s="78" t="s">
        <v>307</v>
      </c>
      <c r="C1044" s="68">
        <f t="shared" si="17"/>
        <v>0</v>
      </c>
      <c r="D1044" s="79"/>
      <c r="E1044" s="79"/>
      <c r="F1044" s="79"/>
      <c r="L1044" s="55"/>
      <c r="M1044" s="55"/>
    </row>
    <row r="1045" ht="22" customHeight="1" spans="1:6">
      <c r="A1045" s="64">
        <v>2150599</v>
      </c>
      <c r="B1045" s="78" t="s">
        <v>1074</v>
      </c>
      <c r="C1045" s="68">
        <f t="shared" si="17"/>
        <v>473</v>
      </c>
      <c r="D1045" s="80">
        <v>473</v>
      </c>
      <c r="E1045" s="80"/>
      <c r="F1045" s="80"/>
    </row>
    <row r="1046" ht="22" customHeight="1" spans="1:6">
      <c r="A1046" s="64">
        <v>21507</v>
      </c>
      <c r="B1046" s="81" t="s">
        <v>1075</v>
      </c>
      <c r="C1046" s="76">
        <f t="shared" si="17"/>
        <v>1758</v>
      </c>
      <c r="D1046" s="77">
        <f>SUM(D1047:D1052)</f>
        <v>1758</v>
      </c>
      <c r="E1046" s="77"/>
      <c r="F1046" s="77"/>
    </row>
    <row r="1047" ht="22" customHeight="1" spans="1:6">
      <c r="A1047" s="64">
        <v>2150701</v>
      </c>
      <c r="B1047" s="78" t="s">
        <v>294</v>
      </c>
      <c r="C1047" s="68">
        <f t="shared" si="17"/>
        <v>99</v>
      </c>
      <c r="D1047" s="79">
        <v>99</v>
      </c>
      <c r="E1047" s="79"/>
      <c r="F1047" s="79"/>
    </row>
    <row r="1048" s="56" customFormat="1" ht="22" customHeight="1" spans="1:13">
      <c r="A1048" s="64">
        <v>2150702</v>
      </c>
      <c r="B1048" s="78" t="s">
        <v>295</v>
      </c>
      <c r="C1048" s="68">
        <f t="shared" si="17"/>
        <v>0</v>
      </c>
      <c r="D1048" s="79"/>
      <c r="E1048" s="79"/>
      <c r="F1048" s="79"/>
      <c r="L1048" s="55"/>
      <c r="M1048" s="55"/>
    </row>
    <row r="1049" s="56" customFormat="1" ht="22" customHeight="1" spans="1:13">
      <c r="A1049" s="64">
        <v>2150703</v>
      </c>
      <c r="B1049" s="78" t="s">
        <v>296</v>
      </c>
      <c r="C1049" s="68">
        <f t="shared" si="17"/>
        <v>0</v>
      </c>
      <c r="D1049" s="79"/>
      <c r="E1049" s="79"/>
      <c r="F1049" s="79"/>
      <c r="L1049" s="55"/>
      <c r="M1049" s="55"/>
    </row>
    <row r="1050" s="56" customFormat="1" ht="22" customHeight="1" spans="1:13">
      <c r="A1050" s="64">
        <v>2150704</v>
      </c>
      <c r="B1050" s="78" t="s">
        <v>1076</v>
      </c>
      <c r="C1050" s="68">
        <f t="shared" si="17"/>
        <v>0</v>
      </c>
      <c r="D1050" s="79"/>
      <c r="E1050" s="79"/>
      <c r="F1050" s="79"/>
      <c r="L1050" s="55"/>
      <c r="M1050" s="55"/>
    </row>
    <row r="1051" s="56" customFormat="1" ht="22" customHeight="1" spans="1:13">
      <c r="A1051" s="64">
        <v>2150705</v>
      </c>
      <c r="B1051" s="78" t="s">
        <v>1077</v>
      </c>
      <c r="C1051" s="68">
        <f t="shared" si="17"/>
        <v>0</v>
      </c>
      <c r="D1051" s="79"/>
      <c r="E1051" s="79"/>
      <c r="F1051" s="79"/>
      <c r="L1051" s="55"/>
      <c r="M1051" s="55"/>
    </row>
    <row r="1052" ht="22" customHeight="1" spans="1:6">
      <c r="A1052" s="64">
        <v>2150799</v>
      </c>
      <c r="B1052" s="78" t="s">
        <v>1078</v>
      </c>
      <c r="C1052" s="68">
        <f t="shared" si="17"/>
        <v>1659</v>
      </c>
      <c r="D1052" s="79">
        <v>1659</v>
      </c>
      <c r="E1052" s="79"/>
      <c r="F1052" s="79"/>
    </row>
    <row r="1053" ht="22" customHeight="1" spans="1:6">
      <c r="A1053" s="64">
        <v>21508</v>
      </c>
      <c r="B1053" s="81" t="s">
        <v>1079</v>
      </c>
      <c r="C1053" s="76">
        <f t="shared" si="17"/>
        <v>227</v>
      </c>
      <c r="D1053" s="77">
        <f>SUM(D1054:D1060)</f>
        <v>227</v>
      </c>
      <c r="E1053" s="77"/>
      <c r="F1053" s="77"/>
    </row>
    <row r="1054" s="56" customFormat="1" ht="22" customHeight="1" spans="1:13">
      <c r="A1054" s="64">
        <v>2150801</v>
      </c>
      <c r="B1054" s="78" t="s">
        <v>294</v>
      </c>
      <c r="C1054" s="68">
        <f t="shared" si="17"/>
        <v>0</v>
      </c>
      <c r="D1054" s="79"/>
      <c r="E1054" s="79"/>
      <c r="F1054" s="79"/>
      <c r="L1054" s="55"/>
      <c r="M1054" s="55"/>
    </row>
    <row r="1055" s="56" customFormat="1" ht="22" customHeight="1" spans="1:13">
      <c r="A1055" s="64">
        <v>2150802</v>
      </c>
      <c r="B1055" s="78" t="s">
        <v>295</v>
      </c>
      <c r="C1055" s="68">
        <f t="shared" si="17"/>
        <v>0</v>
      </c>
      <c r="D1055" s="79"/>
      <c r="E1055" s="79"/>
      <c r="F1055" s="79"/>
      <c r="L1055" s="55"/>
      <c r="M1055" s="55"/>
    </row>
    <row r="1056" s="56" customFormat="1" ht="22" customHeight="1" spans="1:13">
      <c r="A1056" s="64">
        <v>2150803</v>
      </c>
      <c r="B1056" s="78" t="s">
        <v>296</v>
      </c>
      <c r="C1056" s="68">
        <f t="shared" si="17"/>
        <v>0</v>
      </c>
      <c r="D1056" s="79"/>
      <c r="E1056" s="79"/>
      <c r="F1056" s="79"/>
      <c r="L1056" s="55"/>
      <c r="M1056" s="55"/>
    </row>
    <row r="1057" s="56" customFormat="1" ht="22" customHeight="1" spans="1:13">
      <c r="A1057" s="64">
        <v>2150804</v>
      </c>
      <c r="B1057" s="78" t="s">
        <v>1080</v>
      </c>
      <c r="C1057" s="68">
        <f t="shared" si="17"/>
        <v>0</v>
      </c>
      <c r="D1057" s="79"/>
      <c r="E1057" s="79"/>
      <c r="F1057" s="79"/>
      <c r="L1057" s="55"/>
      <c r="M1057" s="55"/>
    </row>
    <row r="1058" ht="22" customHeight="1" spans="1:6">
      <c r="A1058" s="64">
        <v>2150805</v>
      </c>
      <c r="B1058" s="78" t="s">
        <v>1081</v>
      </c>
      <c r="C1058" s="68">
        <f t="shared" si="17"/>
        <v>27</v>
      </c>
      <c r="D1058" s="80">
        <v>27</v>
      </c>
      <c r="E1058" s="80"/>
      <c r="F1058" s="80"/>
    </row>
    <row r="1059" s="56" customFormat="1" ht="22" customHeight="1" spans="1:13">
      <c r="A1059" s="64">
        <v>2150806</v>
      </c>
      <c r="B1059" s="78" t="s">
        <v>1082</v>
      </c>
      <c r="C1059" s="68">
        <f t="shared" si="17"/>
        <v>0</v>
      </c>
      <c r="D1059" s="79"/>
      <c r="E1059" s="79"/>
      <c r="F1059" s="79"/>
      <c r="L1059" s="55"/>
      <c r="M1059" s="55"/>
    </row>
    <row r="1060" ht="22" customHeight="1" spans="1:6">
      <c r="A1060" s="64">
        <v>2150899</v>
      </c>
      <c r="B1060" s="78" t="s">
        <v>1083</v>
      </c>
      <c r="C1060" s="68">
        <f t="shared" si="17"/>
        <v>200</v>
      </c>
      <c r="D1060" s="79">
        <v>200</v>
      </c>
      <c r="E1060" s="79"/>
      <c r="F1060" s="79"/>
    </row>
    <row r="1061" s="56" customFormat="1" ht="22" customHeight="1" spans="1:13">
      <c r="A1061" s="64">
        <v>21599</v>
      </c>
      <c r="B1061" s="81" t="s">
        <v>1084</v>
      </c>
      <c r="C1061" s="76">
        <f t="shared" si="17"/>
        <v>0</v>
      </c>
      <c r="D1061" s="77">
        <f>SUM(D1062:D1066)</f>
        <v>0</v>
      </c>
      <c r="E1061" s="77"/>
      <c r="F1061" s="77"/>
      <c r="L1061" s="55"/>
      <c r="M1061" s="55"/>
    </row>
    <row r="1062" s="56" customFormat="1" ht="22" customHeight="1" spans="1:13">
      <c r="A1062" s="64">
        <v>2159901</v>
      </c>
      <c r="B1062" s="78" t="s">
        <v>1085</v>
      </c>
      <c r="C1062" s="68">
        <f t="shared" si="17"/>
        <v>0</v>
      </c>
      <c r="D1062" s="79"/>
      <c r="E1062" s="79"/>
      <c r="F1062" s="79"/>
      <c r="L1062" s="55"/>
      <c r="M1062" s="55"/>
    </row>
    <row r="1063" s="56" customFormat="1" ht="22" customHeight="1" spans="1:13">
      <c r="A1063" s="64">
        <v>2159904</v>
      </c>
      <c r="B1063" s="78" t="s">
        <v>1086</v>
      </c>
      <c r="C1063" s="68">
        <f t="shared" si="17"/>
        <v>0</v>
      </c>
      <c r="D1063" s="79"/>
      <c r="E1063" s="79"/>
      <c r="F1063" s="79"/>
      <c r="L1063" s="55"/>
      <c r="M1063" s="55"/>
    </row>
    <row r="1064" s="56" customFormat="1" ht="22" customHeight="1" spans="1:13">
      <c r="A1064" s="64">
        <v>2159905</v>
      </c>
      <c r="B1064" s="78" t="s">
        <v>1087</v>
      </c>
      <c r="C1064" s="68">
        <f t="shared" si="17"/>
        <v>0</v>
      </c>
      <c r="D1064" s="79"/>
      <c r="E1064" s="79"/>
      <c r="F1064" s="79"/>
      <c r="L1064" s="55"/>
      <c r="M1064" s="55"/>
    </row>
    <row r="1065" s="56" customFormat="1" ht="22" customHeight="1" spans="1:13">
      <c r="A1065" s="64">
        <v>2159906</v>
      </c>
      <c r="B1065" s="78" t="s">
        <v>1088</v>
      </c>
      <c r="C1065" s="68">
        <f t="shared" si="17"/>
        <v>0</v>
      </c>
      <c r="D1065" s="79"/>
      <c r="E1065" s="79"/>
      <c r="F1065" s="79"/>
      <c r="L1065" s="55"/>
      <c r="M1065" s="55"/>
    </row>
    <row r="1066" s="56" customFormat="1" ht="22" customHeight="1" spans="1:13">
      <c r="A1066" s="64">
        <v>2159999</v>
      </c>
      <c r="B1066" s="78" t="s">
        <v>1089</v>
      </c>
      <c r="C1066" s="68">
        <f t="shared" si="17"/>
        <v>0</v>
      </c>
      <c r="D1066" s="79"/>
      <c r="E1066" s="79"/>
      <c r="F1066" s="79"/>
      <c r="L1066" s="55"/>
      <c r="M1066" s="55"/>
    </row>
    <row r="1067" ht="22" customHeight="1" spans="1:6">
      <c r="A1067" s="64">
        <v>216</v>
      </c>
      <c r="B1067" s="85" t="s">
        <v>1090</v>
      </c>
      <c r="C1067" s="72">
        <f t="shared" si="17"/>
        <v>465</v>
      </c>
      <c r="D1067" s="73">
        <f>D1068+D1078+D1084</f>
        <v>465</v>
      </c>
      <c r="E1067" s="73"/>
      <c r="F1067" s="73"/>
    </row>
    <row r="1068" ht="22" customHeight="1" spans="1:6">
      <c r="A1068" s="64">
        <v>21602</v>
      </c>
      <c r="B1068" s="81" t="s">
        <v>1091</v>
      </c>
      <c r="C1068" s="76">
        <f t="shared" si="17"/>
        <v>224</v>
      </c>
      <c r="D1068" s="77">
        <f>SUM(D1069:D1077)</f>
        <v>224</v>
      </c>
      <c r="E1068" s="77"/>
      <c r="F1068" s="77"/>
    </row>
    <row r="1069" s="56" customFormat="1" ht="22" customHeight="1" spans="1:13">
      <c r="A1069" s="64">
        <v>2160201</v>
      </c>
      <c r="B1069" s="78" t="s">
        <v>294</v>
      </c>
      <c r="C1069" s="68">
        <f t="shared" si="17"/>
        <v>0</v>
      </c>
      <c r="D1069" s="79"/>
      <c r="E1069" s="79"/>
      <c r="F1069" s="79"/>
      <c r="L1069" s="55"/>
      <c r="M1069" s="55"/>
    </row>
    <row r="1070" s="56" customFormat="1" ht="22" customHeight="1" spans="1:13">
      <c r="A1070" s="64">
        <v>2160202</v>
      </c>
      <c r="B1070" s="78" t="s">
        <v>295</v>
      </c>
      <c r="C1070" s="68">
        <f t="shared" si="17"/>
        <v>0</v>
      </c>
      <c r="D1070" s="79"/>
      <c r="E1070" s="79"/>
      <c r="F1070" s="79"/>
      <c r="L1070" s="55"/>
      <c r="M1070" s="55"/>
    </row>
    <row r="1071" s="56" customFormat="1" ht="22" customHeight="1" spans="1:13">
      <c r="A1071" s="64">
        <v>2160203</v>
      </c>
      <c r="B1071" s="78" t="s">
        <v>296</v>
      </c>
      <c r="C1071" s="68">
        <f t="shared" si="17"/>
        <v>0</v>
      </c>
      <c r="D1071" s="80"/>
      <c r="E1071" s="80"/>
      <c r="F1071" s="80"/>
      <c r="L1071" s="55"/>
      <c r="M1071" s="55"/>
    </row>
    <row r="1072" s="56" customFormat="1" ht="22" customHeight="1" spans="1:13">
      <c r="A1072" s="64">
        <v>2160216</v>
      </c>
      <c r="B1072" s="78" t="s">
        <v>1092</v>
      </c>
      <c r="C1072" s="68">
        <f t="shared" si="17"/>
        <v>0</v>
      </c>
      <c r="D1072" s="79"/>
      <c r="E1072" s="79"/>
      <c r="F1072" s="79"/>
      <c r="L1072" s="55"/>
      <c r="M1072" s="55"/>
    </row>
    <row r="1073" s="56" customFormat="1" ht="22" customHeight="1" spans="1:13">
      <c r="A1073" s="64">
        <v>2160217</v>
      </c>
      <c r="B1073" s="78" t="s">
        <v>1093</v>
      </c>
      <c r="C1073" s="68">
        <f t="shared" si="17"/>
        <v>0</v>
      </c>
      <c r="D1073" s="79"/>
      <c r="E1073" s="79"/>
      <c r="F1073" s="79"/>
      <c r="L1073" s="55"/>
      <c r="M1073" s="55"/>
    </row>
    <row r="1074" s="56" customFormat="1" ht="22" customHeight="1" spans="1:13">
      <c r="A1074" s="64">
        <v>2160218</v>
      </c>
      <c r="B1074" s="78" t="s">
        <v>1094</v>
      </c>
      <c r="C1074" s="68">
        <f t="shared" si="17"/>
        <v>0</v>
      </c>
      <c r="D1074" s="79"/>
      <c r="E1074" s="79"/>
      <c r="F1074" s="79"/>
      <c r="L1074" s="55"/>
      <c r="M1074" s="55"/>
    </row>
    <row r="1075" s="56" customFormat="1" ht="22" customHeight="1" spans="1:13">
      <c r="A1075" s="64">
        <v>2160219</v>
      </c>
      <c r="B1075" s="78" t="s">
        <v>1095</v>
      </c>
      <c r="C1075" s="68">
        <f t="shared" si="17"/>
        <v>0</v>
      </c>
      <c r="D1075" s="79"/>
      <c r="E1075" s="79"/>
      <c r="F1075" s="79"/>
      <c r="L1075" s="55"/>
      <c r="M1075" s="55"/>
    </row>
    <row r="1076" ht="22" customHeight="1" spans="1:6">
      <c r="A1076" s="64">
        <v>2160250</v>
      </c>
      <c r="B1076" s="78" t="s">
        <v>307</v>
      </c>
      <c r="C1076" s="68">
        <f t="shared" si="17"/>
        <v>104</v>
      </c>
      <c r="D1076" s="79">
        <v>104</v>
      </c>
      <c r="E1076" s="79"/>
      <c r="F1076" s="79"/>
    </row>
    <row r="1077" ht="22" customHeight="1" spans="1:6">
      <c r="A1077" s="64">
        <v>2160299</v>
      </c>
      <c r="B1077" s="78" t="s">
        <v>1096</v>
      </c>
      <c r="C1077" s="68">
        <f t="shared" si="17"/>
        <v>120</v>
      </c>
      <c r="D1077" s="79">
        <v>120</v>
      </c>
      <c r="E1077" s="79"/>
      <c r="F1077" s="79"/>
    </row>
    <row r="1078" s="56" customFormat="1" ht="22" customHeight="1" spans="1:13">
      <c r="A1078" s="64">
        <v>21606</v>
      </c>
      <c r="B1078" s="81" t="s">
        <v>1097</v>
      </c>
      <c r="C1078" s="76">
        <f t="shared" si="17"/>
        <v>0</v>
      </c>
      <c r="D1078" s="77">
        <f>SUM(D1079:D1083)</f>
        <v>0</v>
      </c>
      <c r="E1078" s="77"/>
      <c r="F1078" s="77"/>
      <c r="L1078" s="55"/>
      <c r="M1078" s="55"/>
    </row>
    <row r="1079" s="56" customFormat="1" ht="22" customHeight="1" spans="1:13">
      <c r="A1079" s="64">
        <v>2160601</v>
      </c>
      <c r="B1079" s="78" t="s">
        <v>294</v>
      </c>
      <c r="C1079" s="68">
        <f t="shared" si="17"/>
        <v>0</v>
      </c>
      <c r="D1079" s="79"/>
      <c r="E1079" s="79"/>
      <c r="F1079" s="79"/>
      <c r="L1079" s="55"/>
      <c r="M1079" s="55"/>
    </row>
    <row r="1080" s="56" customFormat="1" ht="22" customHeight="1" spans="1:13">
      <c r="A1080" s="64">
        <v>2160602</v>
      </c>
      <c r="B1080" s="78" t="s">
        <v>295</v>
      </c>
      <c r="C1080" s="68">
        <f t="shared" si="17"/>
        <v>0</v>
      </c>
      <c r="D1080" s="79"/>
      <c r="E1080" s="79"/>
      <c r="F1080" s="79"/>
      <c r="L1080" s="55"/>
      <c r="M1080" s="55"/>
    </row>
    <row r="1081" s="56" customFormat="1" ht="22" customHeight="1" spans="1:13">
      <c r="A1081" s="64">
        <v>2160603</v>
      </c>
      <c r="B1081" s="78" t="s">
        <v>296</v>
      </c>
      <c r="C1081" s="68">
        <f t="shared" si="17"/>
        <v>0</v>
      </c>
      <c r="D1081" s="79"/>
      <c r="E1081" s="79"/>
      <c r="F1081" s="79"/>
      <c r="L1081" s="55"/>
      <c r="M1081" s="55"/>
    </row>
    <row r="1082" s="56" customFormat="1" ht="22" customHeight="1" spans="1:13">
      <c r="A1082" s="64">
        <v>2160607</v>
      </c>
      <c r="B1082" s="78" t="s">
        <v>1098</v>
      </c>
      <c r="C1082" s="68">
        <f t="shared" si="17"/>
        <v>0</v>
      </c>
      <c r="D1082" s="79"/>
      <c r="E1082" s="79"/>
      <c r="F1082" s="79"/>
      <c r="L1082" s="55"/>
      <c r="M1082" s="55"/>
    </row>
    <row r="1083" s="56" customFormat="1" ht="22" customHeight="1" spans="1:13">
      <c r="A1083" s="64">
        <v>2160699</v>
      </c>
      <c r="B1083" s="78" t="s">
        <v>1099</v>
      </c>
      <c r="C1083" s="68">
        <f t="shared" si="17"/>
        <v>0</v>
      </c>
      <c r="D1083" s="79"/>
      <c r="E1083" s="79"/>
      <c r="F1083" s="79"/>
      <c r="L1083" s="55"/>
      <c r="M1083" s="55"/>
    </row>
    <row r="1084" ht="22" customHeight="1" spans="1:6">
      <c r="A1084" s="64">
        <v>21699</v>
      </c>
      <c r="B1084" s="81" t="s">
        <v>1100</v>
      </c>
      <c r="C1084" s="76">
        <f t="shared" si="17"/>
        <v>241</v>
      </c>
      <c r="D1084" s="84">
        <f>SUM(D1085:D1086)</f>
        <v>241</v>
      </c>
      <c r="E1084" s="84"/>
      <c r="F1084" s="84"/>
    </row>
    <row r="1085" s="56" customFormat="1" ht="22" customHeight="1" spans="1:13">
      <c r="A1085" s="64">
        <v>2169901</v>
      </c>
      <c r="B1085" s="78" t="s">
        <v>1101</v>
      </c>
      <c r="C1085" s="68">
        <f t="shared" si="17"/>
        <v>0</v>
      </c>
      <c r="D1085" s="79"/>
      <c r="E1085" s="79"/>
      <c r="F1085" s="79"/>
      <c r="L1085" s="55"/>
      <c r="M1085" s="55"/>
    </row>
    <row r="1086" ht="22" customHeight="1" spans="1:6">
      <c r="A1086" s="64">
        <v>2169999</v>
      </c>
      <c r="B1086" s="78" t="s">
        <v>1102</v>
      </c>
      <c r="C1086" s="68">
        <f t="shared" si="17"/>
        <v>241</v>
      </c>
      <c r="D1086" s="79">
        <v>241</v>
      </c>
      <c r="E1086" s="79"/>
      <c r="F1086" s="79"/>
    </row>
    <row r="1087" ht="22" customHeight="1" spans="1:6">
      <c r="A1087" s="64">
        <v>217</v>
      </c>
      <c r="B1087" s="85" t="s">
        <v>1103</v>
      </c>
      <c r="C1087" s="72">
        <f t="shared" si="17"/>
        <v>0</v>
      </c>
      <c r="D1087" s="73">
        <f>D1088+D1095+D1105+D1111+D1114</f>
        <v>0</v>
      </c>
      <c r="E1087" s="73"/>
      <c r="F1087" s="73"/>
    </row>
    <row r="1088" s="56" customFormat="1" ht="22" customHeight="1" spans="1:13">
      <c r="A1088" s="64">
        <v>21701</v>
      </c>
      <c r="B1088" s="81" t="s">
        <v>1104</v>
      </c>
      <c r="C1088" s="76">
        <f t="shared" si="17"/>
        <v>0</v>
      </c>
      <c r="D1088" s="77">
        <f>SUM(D1089:D1094)</f>
        <v>0</v>
      </c>
      <c r="E1088" s="77"/>
      <c r="F1088" s="77"/>
      <c r="L1088" s="55"/>
      <c r="M1088" s="55"/>
    </row>
    <row r="1089" s="56" customFormat="1" ht="22" customHeight="1" spans="1:13">
      <c r="A1089" s="64">
        <v>2170101</v>
      </c>
      <c r="B1089" s="78" t="s">
        <v>294</v>
      </c>
      <c r="C1089" s="68">
        <f t="shared" si="17"/>
        <v>0</v>
      </c>
      <c r="D1089" s="79"/>
      <c r="E1089" s="79"/>
      <c r="F1089" s="79"/>
      <c r="L1089" s="55"/>
      <c r="M1089" s="55"/>
    </row>
    <row r="1090" s="56" customFormat="1" ht="22" customHeight="1" spans="1:13">
      <c r="A1090" s="64">
        <v>2170102</v>
      </c>
      <c r="B1090" s="78" t="s">
        <v>295</v>
      </c>
      <c r="C1090" s="68">
        <f t="shared" si="17"/>
        <v>0</v>
      </c>
      <c r="D1090" s="79"/>
      <c r="E1090" s="79"/>
      <c r="F1090" s="79"/>
      <c r="L1090" s="55"/>
      <c r="M1090" s="55"/>
    </row>
    <row r="1091" s="56" customFormat="1" ht="22" customHeight="1" spans="1:13">
      <c r="A1091" s="64">
        <v>2170103</v>
      </c>
      <c r="B1091" s="78" t="s">
        <v>296</v>
      </c>
      <c r="C1091" s="68">
        <f t="shared" si="17"/>
        <v>0</v>
      </c>
      <c r="D1091" s="79"/>
      <c r="E1091" s="79"/>
      <c r="F1091" s="79"/>
      <c r="L1091" s="55"/>
      <c r="M1091" s="55"/>
    </row>
    <row r="1092" s="56" customFormat="1" ht="22" customHeight="1" spans="1:13">
      <c r="A1092" s="64">
        <v>2170104</v>
      </c>
      <c r="B1092" s="78" t="s">
        <v>1105</v>
      </c>
      <c r="C1092" s="68">
        <f t="shared" si="17"/>
        <v>0</v>
      </c>
      <c r="D1092" s="79"/>
      <c r="E1092" s="79"/>
      <c r="F1092" s="79"/>
      <c r="L1092" s="55"/>
      <c r="M1092" s="55"/>
    </row>
    <row r="1093" s="56" customFormat="1" ht="22" customHeight="1" spans="1:13">
      <c r="A1093" s="64">
        <v>2170150</v>
      </c>
      <c r="B1093" s="78" t="s">
        <v>307</v>
      </c>
      <c r="C1093" s="68">
        <f t="shared" si="17"/>
        <v>0</v>
      </c>
      <c r="D1093" s="79"/>
      <c r="E1093" s="79"/>
      <c r="F1093" s="79"/>
      <c r="L1093" s="55"/>
      <c r="M1093" s="55"/>
    </row>
    <row r="1094" s="56" customFormat="1" ht="22" customHeight="1" spans="1:13">
      <c r="A1094" s="64">
        <v>2170199</v>
      </c>
      <c r="B1094" s="78" t="s">
        <v>1106</v>
      </c>
      <c r="C1094" s="68">
        <f t="shared" si="17"/>
        <v>0</v>
      </c>
      <c r="D1094" s="79"/>
      <c r="E1094" s="79"/>
      <c r="F1094" s="79"/>
      <c r="L1094" s="55"/>
      <c r="M1094" s="55"/>
    </row>
    <row r="1095" s="56" customFormat="1" ht="22" customHeight="1" spans="1:13">
      <c r="A1095" s="64">
        <v>21702</v>
      </c>
      <c r="B1095" s="81" t="s">
        <v>1107</v>
      </c>
      <c r="C1095" s="76">
        <f t="shared" ref="C1095:C1158" si="18">SUM(D1095:F1095)</f>
        <v>0</v>
      </c>
      <c r="D1095" s="77">
        <f>SUM(D1096:D1104)</f>
        <v>0</v>
      </c>
      <c r="E1095" s="77"/>
      <c r="F1095" s="77"/>
      <c r="L1095" s="55"/>
      <c r="M1095" s="55"/>
    </row>
    <row r="1096" s="56" customFormat="1" ht="22" customHeight="1" spans="1:13">
      <c r="A1096" s="64">
        <v>2170201</v>
      </c>
      <c r="B1096" s="78" t="s">
        <v>1108</v>
      </c>
      <c r="C1096" s="68">
        <f t="shared" si="18"/>
        <v>0</v>
      </c>
      <c r="D1096" s="79"/>
      <c r="E1096" s="79"/>
      <c r="F1096" s="79"/>
      <c r="L1096" s="55"/>
      <c r="M1096" s="55"/>
    </row>
    <row r="1097" s="56" customFormat="1" ht="22" customHeight="1" spans="1:13">
      <c r="A1097" s="64">
        <v>2170202</v>
      </c>
      <c r="B1097" s="78" t="s">
        <v>1109</v>
      </c>
      <c r="C1097" s="68">
        <f t="shared" si="18"/>
        <v>0</v>
      </c>
      <c r="D1097" s="80"/>
      <c r="E1097" s="80"/>
      <c r="F1097" s="80"/>
      <c r="L1097" s="55"/>
      <c r="M1097" s="55"/>
    </row>
    <row r="1098" s="56" customFormat="1" ht="22" customHeight="1" spans="1:13">
      <c r="A1098" s="64">
        <v>2170203</v>
      </c>
      <c r="B1098" s="78" t="s">
        <v>1110</v>
      </c>
      <c r="C1098" s="68">
        <f t="shared" si="18"/>
        <v>0</v>
      </c>
      <c r="D1098" s="79"/>
      <c r="E1098" s="79"/>
      <c r="F1098" s="79"/>
      <c r="L1098" s="55"/>
      <c r="M1098" s="55"/>
    </row>
    <row r="1099" s="56" customFormat="1" ht="22" customHeight="1" spans="1:13">
      <c r="A1099" s="64">
        <v>2170204</v>
      </c>
      <c r="B1099" s="78" t="s">
        <v>1111</v>
      </c>
      <c r="C1099" s="68">
        <f t="shared" si="18"/>
        <v>0</v>
      </c>
      <c r="D1099" s="79"/>
      <c r="E1099" s="79"/>
      <c r="F1099" s="79"/>
      <c r="L1099" s="55"/>
      <c r="M1099" s="55"/>
    </row>
    <row r="1100" s="56" customFormat="1" ht="22" customHeight="1" spans="1:13">
      <c r="A1100" s="64">
        <v>2170205</v>
      </c>
      <c r="B1100" s="78" t="s">
        <v>1112</v>
      </c>
      <c r="C1100" s="68">
        <f t="shared" si="18"/>
        <v>0</v>
      </c>
      <c r="D1100" s="79"/>
      <c r="E1100" s="79"/>
      <c r="F1100" s="79"/>
      <c r="L1100" s="55"/>
      <c r="M1100" s="55"/>
    </row>
    <row r="1101" s="56" customFormat="1" ht="22" customHeight="1" spans="1:13">
      <c r="A1101" s="64">
        <v>2170206</v>
      </c>
      <c r="B1101" s="78" t="s">
        <v>1113</v>
      </c>
      <c r="C1101" s="68">
        <f t="shared" si="18"/>
        <v>0</v>
      </c>
      <c r="D1101" s="79"/>
      <c r="E1101" s="79"/>
      <c r="F1101" s="79"/>
      <c r="L1101" s="55"/>
      <c r="M1101" s="55"/>
    </row>
    <row r="1102" s="56" customFormat="1" ht="22" customHeight="1" spans="1:13">
      <c r="A1102" s="64">
        <v>2170207</v>
      </c>
      <c r="B1102" s="78" t="s">
        <v>1114</v>
      </c>
      <c r="C1102" s="68">
        <f t="shared" si="18"/>
        <v>0</v>
      </c>
      <c r="D1102" s="79"/>
      <c r="E1102" s="79"/>
      <c r="F1102" s="79"/>
      <c r="L1102" s="55"/>
      <c r="M1102" s="55"/>
    </row>
    <row r="1103" s="56" customFormat="1" ht="22" customHeight="1" spans="1:13">
      <c r="A1103" s="64">
        <v>2170208</v>
      </c>
      <c r="B1103" s="78" t="s">
        <v>1115</v>
      </c>
      <c r="C1103" s="68">
        <f t="shared" si="18"/>
        <v>0</v>
      </c>
      <c r="D1103" s="79"/>
      <c r="E1103" s="79"/>
      <c r="F1103" s="79"/>
      <c r="L1103" s="55"/>
      <c r="M1103" s="55"/>
    </row>
    <row r="1104" s="56" customFormat="1" ht="22" customHeight="1" spans="1:13">
      <c r="A1104" s="64">
        <v>2170299</v>
      </c>
      <c r="B1104" s="78" t="s">
        <v>1116</v>
      </c>
      <c r="C1104" s="68">
        <f t="shared" si="18"/>
        <v>0</v>
      </c>
      <c r="D1104" s="79"/>
      <c r="E1104" s="79"/>
      <c r="F1104" s="79"/>
      <c r="L1104" s="55"/>
      <c r="M1104" s="55"/>
    </row>
    <row r="1105" ht="22" customHeight="1" spans="1:6">
      <c r="A1105" s="64">
        <v>21703</v>
      </c>
      <c r="B1105" s="81" t="s">
        <v>1117</v>
      </c>
      <c r="C1105" s="76">
        <f t="shared" si="18"/>
        <v>0</v>
      </c>
      <c r="D1105" s="77">
        <f>SUM(D1106:D1110)</f>
        <v>0</v>
      </c>
      <c r="E1105" s="77"/>
      <c r="F1105" s="77"/>
    </row>
    <row r="1106" s="56" customFormat="1" ht="22" customHeight="1" spans="1:13">
      <c r="A1106" s="64">
        <v>2170301</v>
      </c>
      <c r="B1106" s="56" t="s">
        <v>1118</v>
      </c>
      <c r="C1106" s="68">
        <f t="shared" si="18"/>
        <v>0</v>
      </c>
      <c r="D1106" s="79"/>
      <c r="E1106" s="79"/>
      <c r="F1106" s="79"/>
      <c r="L1106" s="55"/>
      <c r="M1106" s="55"/>
    </row>
    <row r="1107" s="56" customFormat="1" ht="22" customHeight="1" spans="1:13">
      <c r="A1107" s="64">
        <v>2170302</v>
      </c>
      <c r="B1107" s="56" t="s">
        <v>1119</v>
      </c>
      <c r="C1107" s="68">
        <f t="shared" si="18"/>
        <v>0</v>
      </c>
      <c r="D1107" s="79"/>
      <c r="E1107" s="79"/>
      <c r="F1107" s="79"/>
      <c r="L1107" s="55"/>
      <c r="M1107" s="55"/>
    </row>
    <row r="1108" s="56" customFormat="1" ht="22" customHeight="1" spans="1:13">
      <c r="A1108" s="64">
        <v>2170303</v>
      </c>
      <c r="B1108" s="56" t="s">
        <v>1120</v>
      </c>
      <c r="C1108" s="68">
        <f t="shared" si="18"/>
        <v>0</v>
      </c>
      <c r="D1108" s="79"/>
      <c r="E1108" s="79"/>
      <c r="F1108" s="79"/>
      <c r="L1108" s="55"/>
      <c r="M1108" s="55"/>
    </row>
    <row r="1109" s="56" customFormat="1" ht="22" customHeight="1" spans="1:13">
      <c r="A1109" s="64">
        <v>2170304</v>
      </c>
      <c r="B1109" s="56" t="s">
        <v>1121</v>
      </c>
      <c r="C1109" s="68">
        <f t="shared" si="18"/>
        <v>0</v>
      </c>
      <c r="D1109" s="79"/>
      <c r="E1109" s="79"/>
      <c r="F1109" s="79"/>
      <c r="L1109" s="55"/>
      <c r="M1109" s="55"/>
    </row>
    <row r="1110" ht="22" customHeight="1" spans="1:6">
      <c r="A1110" s="64">
        <v>2170399</v>
      </c>
      <c r="B1110" s="56" t="s">
        <v>1122</v>
      </c>
      <c r="C1110" s="68">
        <f t="shared" si="18"/>
        <v>0</v>
      </c>
      <c r="D1110" s="80"/>
      <c r="E1110" s="80"/>
      <c r="F1110" s="80"/>
    </row>
    <row r="1111" s="56" customFormat="1" ht="22" customHeight="1" spans="1:13">
      <c r="A1111" s="64">
        <v>21704</v>
      </c>
      <c r="B1111" s="81" t="s">
        <v>1123</v>
      </c>
      <c r="C1111" s="76">
        <f t="shared" si="18"/>
        <v>0</v>
      </c>
      <c r="D1111" s="77">
        <f>SUM(D1112:D1113)</f>
        <v>0</v>
      </c>
      <c r="E1111" s="77"/>
      <c r="F1111" s="77"/>
      <c r="L1111" s="55"/>
      <c r="M1111" s="55"/>
    </row>
    <row r="1112" s="56" customFormat="1" ht="22" customHeight="1" spans="1:13">
      <c r="A1112" s="64">
        <v>2170401</v>
      </c>
      <c r="B1112" s="78" t="s">
        <v>1124</v>
      </c>
      <c r="C1112" s="68">
        <f t="shared" si="18"/>
        <v>0</v>
      </c>
      <c r="D1112" s="79"/>
      <c r="E1112" s="79"/>
      <c r="F1112" s="79"/>
      <c r="L1112" s="55"/>
      <c r="M1112" s="55"/>
    </row>
    <row r="1113" s="56" customFormat="1" ht="22" customHeight="1" spans="1:13">
      <c r="A1113" s="64">
        <v>2170499</v>
      </c>
      <c r="B1113" s="78" t="s">
        <v>1125</v>
      </c>
      <c r="C1113" s="68">
        <f t="shared" si="18"/>
        <v>0</v>
      </c>
      <c r="D1113" s="79"/>
      <c r="E1113" s="79"/>
      <c r="F1113" s="79"/>
      <c r="L1113" s="55"/>
      <c r="M1113" s="55"/>
    </row>
    <row r="1114" s="56" customFormat="1" ht="22" customHeight="1" spans="1:13">
      <c r="A1114" s="64">
        <v>21799</v>
      </c>
      <c r="B1114" s="81" t="s">
        <v>1126</v>
      </c>
      <c r="C1114" s="76">
        <f t="shared" si="18"/>
        <v>0</v>
      </c>
      <c r="D1114" s="77">
        <f>SUM(D1115:D1116)</f>
        <v>0</v>
      </c>
      <c r="E1114" s="77"/>
      <c r="F1114" s="77"/>
      <c r="L1114" s="55"/>
      <c r="M1114" s="55"/>
    </row>
    <row r="1115" s="56" customFormat="1" ht="22" customHeight="1" spans="1:13">
      <c r="A1115" s="64">
        <v>2179902</v>
      </c>
      <c r="B1115" s="78" t="s">
        <v>1127</v>
      </c>
      <c r="C1115" s="68">
        <f t="shared" si="18"/>
        <v>0</v>
      </c>
      <c r="D1115" s="79"/>
      <c r="E1115" s="79"/>
      <c r="F1115" s="79"/>
      <c r="L1115" s="55"/>
      <c r="M1115" s="55"/>
    </row>
    <row r="1116" s="56" customFormat="1" ht="22" customHeight="1" spans="1:13">
      <c r="A1116" s="64">
        <v>2179999</v>
      </c>
      <c r="B1116" s="78" t="s">
        <v>1128</v>
      </c>
      <c r="C1116" s="68">
        <f t="shared" si="18"/>
        <v>0</v>
      </c>
      <c r="D1116" s="79"/>
      <c r="E1116" s="79"/>
      <c r="F1116" s="79"/>
      <c r="L1116" s="55"/>
      <c r="M1116" s="55"/>
    </row>
    <row r="1117" s="56" customFormat="1" ht="22" customHeight="1" spans="1:13">
      <c r="A1117" s="64">
        <v>219</v>
      </c>
      <c r="B1117" s="85" t="s">
        <v>1129</v>
      </c>
      <c r="C1117" s="72">
        <f t="shared" si="18"/>
        <v>0</v>
      </c>
      <c r="D1117" s="73">
        <f>SUM(D1118:D1126)</f>
        <v>0</v>
      </c>
      <c r="E1117" s="73"/>
      <c r="F1117" s="73"/>
      <c r="L1117" s="55"/>
      <c r="M1117" s="55"/>
    </row>
    <row r="1118" s="56" customFormat="1" ht="22" customHeight="1" spans="1:13">
      <c r="A1118" s="64">
        <v>21901</v>
      </c>
      <c r="B1118" s="78" t="s">
        <v>1130</v>
      </c>
      <c r="C1118" s="68">
        <f t="shared" si="18"/>
        <v>0</v>
      </c>
      <c r="D1118" s="79"/>
      <c r="E1118" s="79"/>
      <c r="F1118" s="79"/>
      <c r="L1118" s="55"/>
      <c r="M1118" s="55"/>
    </row>
    <row r="1119" s="56" customFormat="1" ht="22" customHeight="1" spans="1:13">
      <c r="A1119" s="64">
        <v>21902</v>
      </c>
      <c r="B1119" s="78" t="s">
        <v>1131</v>
      </c>
      <c r="C1119" s="68">
        <f t="shared" si="18"/>
        <v>0</v>
      </c>
      <c r="D1119" s="79"/>
      <c r="E1119" s="79"/>
      <c r="F1119" s="79"/>
      <c r="L1119" s="55"/>
      <c r="M1119" s="55"/>
    </row>
    <row r="1120" s="56" customFormat="1" ht="22" customHeight="1" spans="1:13">
      <c r="A1120" s="64">
        <v>21903</v>
      </c>
      <c r="B1120" s="78" t="s">
        <v>1132</v>
      </c>
      <c r="C1120" s="68">
        <f t="shared" si="18"/>
        <v>0</v>
      </c>
      <c r="D1120" s="79"/>
      <c r="E1120" s="79"/>
      <c r="F1120" s="79"/>
      <c r="L1120" s="55"/>
      <c r="M1120" s="55"/>
    </row>
    <row r="1121" s="56" customFormat="1" ht="22" customHeight="1" spans="1:13">
      <c r="A1121" s="64">
        <v>21904</v>
      </c>
      <c r="B1121" s="78" t="s">
        <v>1133</v>
      </c>
      <c r="C1121" s="68">
        <f t="shared" si="18"/>
        <v>0</v>
      </c>
      <c r="D1121" s="79"/>
      <c r="E1121" s="79"/>
      <c r="F1121" s="79"/>
      <c r="L1121" s="55"/>
      <c r="M1121" s="55"/>
    </row>
    <row r="1122" s="56" customFormat="1" ht="22" customHeight="1" spans="1:13">
      <c r="A1122" s="64">
        <v>21905</v>
      </c>
      <c r="B1122" s="78" t="s">
        <v>1134</v>
      </c>
      <c r="C1122" s="68">
        <f t="shared" si="18"/>
        <v>0</v>
      </c>
      <c r="D1122" s="79"/>
      <c r="E1122" s="79"/>
      <c r="F1122" s="79"/>
      <c r="L1122" s="55"/>
      <c r="M1122" s="55"/>
    </row>
    <row r="1123" s="56" customFormat="1" ht="22" customHeight="1" spans="1:13">
      <c r="A1123" s="64">
        <v>21906</v>
      </c>
      <c r="B1123" s="78" t="s">
        <v>909</v>
      </c>
      <c r="C1123" s="68">
        <f t="shared" si="18"/>
        <v>0</v>
      </c>
      <c r="D1123" s="80"/>
      <c r="E1123" s="80"/>
      <c r="F1123" s="80"/>
      <c r="L1123" s="55"/>
      <c r="M1123" s="55"/>
    </row>
    <row r="1124" s="56" customFormat="1" ht="22" customHeight="1" spans="1:13">
      <c r="A1124" s="64">
        <v>21907</v>
      </c>
      <c r="B1124" s="78" t="s">
        <v>1135</v>
      </c>
      <c r="C1124" s="68">
        <f t="shared" si="18"/>
        <v>0</v>
      </c>
      <c r="D1124" s="79"/>
      <c r="E1124" s="79"/>
      <c r="F1124" s="79"/>
      <c r="L1124" s="55"/>
      <c r="M1124" s="55"/>
    </row>
    <row r="1125" s="56" customFormat="1" ht="22" customHeight="1" spans="1:13">
      <c r="A1125" s="64">
        <v>21908</v>
      </c>
      <c r="B1125" s="78" t="s">
        <v>1136</v>
      </c>
      <c r="C1125" s="68">
        <f t="shared" si="18"/>
        <v>0</v>
      </c>
      <c r="D1125" s="79"/>
      <c r="E1125" s="79"/>
      <c r="F1125" s="79"/>
      <c r="L1125" s="55"/>
      <c r="M1125" s="55"/>
    </row>
    <row r="1126" s="56" customFormat="1" ht="22" customHeight="1" spans="1:13">
      <c r="A1126" s="64">
        <v>21999</v>
      </c>
      <c r="B1126" s="78" t="s">
        <v>1137</v>
      </c>
      <c r="C1126" s="68">
        <f t="shared" si="18"/>
        <v>0</v>
      </c>
      <c r="D1126" s="79"/>
      <c r="E1126" s="79"/>
      <c r="F1126" s="79"/>
      <c r="L1126" s="55"/>
      <c r="M1126" s="55"/>
    </row>
    <row r="1127" ht="22" customHeight="1" spans="1:6">
      <c r="A1127" s="64">
        <v>220</v>
      </c>
      <c r="B1127" s="85" t="s">
        <v>1138</v>
      </c>
      <c r="C1127" s="72">
        <f t="shared" si="18"/>
        <v>4652</v>
      </c>
      <c r="D1127" s="73">
        <f>D1128+D1155+D1170</f>
        <v>4652</v>
      </c>
      <c r="E1127" s="73"/>
      <c r="F1127" s="73"/>
    </row>
    <row r="1128" ht="22" customHeight="1" spans="1:6">
      <c r="A1128" s="64">
        <v>22001</v>
      </c>
      <c r="B1128" s="81" t="s">
        <v>1139</v>
      </c>
      <c r="C1128" s="76">
        <f t="shared" si="18"/>
        <v>4505</v>
      </c>
      <c r="D1128" s="77">
        <f>SUM(D1129:D1154)</f>
        <v>4505</v>
      </c>
      <c r="E1128" s="77"/>
      <c r="F1128" s="77"/>
    </row>
    <row r="1129" ht="22" customHeight="1" spans="1:6">
      <c r="A1129" s="64">
        <v>2200101</v>
      </c>
      <c r="B1129" s="78" t="s">
        <v>294</v>
      </c>
      <c r="C1129" s="68">
        <f t="shared" si="18"/>
        <v>462</v>
      </c>
      <c r="D1129" s="79">
        <v>462</v>
      </c>
      <c r="E1129" s="79"/>
      <c r="F1129" s="79"/>
    </row>
    <row r="1130" s="56" customFormat="1" ht="22" customHeight="1" spans="1:13">
      <c r="A1130" s="64">
        <v>2200102</v>
      </c>
      <c r="B1130" s="78" t="s">
        <v>295</v>
      </c>
      <c r="C1130" s="68">
        <f t="shared" si="18"/>
        <v>0</v>
      </c>
      <c r="D1130" s="79"/>
      <c r="E1130" s="79"/>
      <c r="F1130" s="79"/>
      <c r="L1130" s="55"/>
      <c r="M1130" s="55"/>
    </row>
    <row r="1131" s="56" customFormat="1" ht="22" customHeight="1" spans="1:13">
      <c r="A1131" s="64">
        <v>2200103</v>
      </c>
      <c r="B1131" s="78" t="s">
        <v>296</v>
      </c>
      <c r="C1131" s="68">
        <f t="shared" si="18"/>
        <v>0</v>
      </c>
      <c r="D1131" s="79"/>
      <c r="E1131" s="79"/>
      <c r="F1131" s="79"/>
      <c r="L1131" s="55"/>
      <c r="M1131" s="55"/>
    </row>
    <row r="1132" ht="22" customHeight="1" spans="1:6">
      <c r="A1132" s="64">
        <v>2200104</v>
      </c>
      <c r="B1132" s="78" t="s">
        <v>1140</v>
      </c>
      <c r="C1132" s="68">
        <f t="shared" si="18"/>
        <v>442</v>
      </c>
      <c r="D1132" s="79">
        <f>39+403</f>
        <v>442</v>
      </c>
      <c r="E1132" s="79"/>
      <c r="F1132" s="79"/>
    </row>
    <row r="1133" ht="22" customHeight="1" spans="1:6">
      <c r="A1133" s="64">
        <v>2200106</v>
      </c>
      <c r="B1133" s="78" t="s">
        <v>1141</v>
      </c>
      <c r="C1133" s="68">
        <f t="shared" si="18"/>
        <v>3037</v>
      </c>
      <c r="D1133" s="79">
        <f>500+2537</f>
        <v>3037</v>
      </c>
      <c r="E1133" s="79"/>
      <c r="F1133" s="79"/>
    </row>
    <row r="1134" s="56" customFormat="1" ht="22" customHeight="1" spans="1:13">
      <c r="A1134" s="64">
        <v>2200107</v>
      </c>
      <c r="B1134" s="78" t="s">
        <v>1142</v>
      </c>
      <c r="C1134" s="68">
        <f t="shared" si="18"/>
        <v>0</v>
      </c>
      <c r="D1134" s="79"/>
      <c r="E1134" s="79"/>
      <c r="F1134" s="79"/>
      <c r="L1134" s="55"/>
      <c r="M1134" s="55"/>
    </row>
    <row r="1135" ht="22" customHeight="1" spans="1:6">
      <c r="A1135" s="64">
        <v>2200108</v>
      </c>
      <c r="B1135" s="78" t="s">
        <v>1143</v>
      </c>
      <c r="C1135" s="68">
        <f t="shared" si="18"/>
        <v>81</v>
      </c>
      <c r="D1135" s="79">
        <v>81</v>
      </c>
      <c r="E1135" s="79"/>
      <c r="F1135" s="79"/>
    </row>
    <row r="1136" s="56" customFormat="1" ht="22" customHeight="1" spans="1:13">
      <c r="A1136" s="64">
        <v>2200109</v>
      </c>
      <c r="B1136" s="78" t="s">
        <v>1144</v>
      </c>
      <c r="C1136" s="68">
        <f t="shared" si="18"/>
        <v>0</v>
      </c>
      <c r="D1136" s="80"/>
      <c r="E1136" s="80"/>
      <c r="F1136" s="80"/>
      <c r="L1136" s="55"/>
      <c r="M1136" s="55"/>
    </row>
    <row r="1137" ht="22" customHeight="1" spans="1:6">
      <c r="A1137" s="64">
        <v>2200112</v>
      </c>
      <c r="B1137" s="78" t="s">
        <v>1145</v>
      </c>
      <c r="C1137" s="68">
        <f t="shared" si="18"/>
        <v>47</v>
      </c>
      <c r="D1137" s="79">
        <f>35+12</f>
        <v>47</v>
      </c>
      <c r="E1137" s="79"/>
      <c r="F1137" s="79"/>
    </row>
    <row r="1138" ht="22" customHeight="1" spans="1:6">
      <c r="A1138" s="64">
        <v>2200113</v>
      </c>
      <c r="B1138" s="78" t="s">
        <v>1146</v>
      </c>
      <c r="C1138" s="68">
        <f t="shared" si="18"/>
        <v>20</v>
      </c>
      <c r="D1138" s="79">
        <v>20</v>
      </c>
      <c r="E1138" s="79"/>
      <c r="F1138" s="79"/>
    </row>
    <row r="1139" ht="22" customHeight="1" spans="1:6">
      <c r="A1139" s="64">
        <v>2200114</v>
      </c>
      <c r="B1139" s="78" t="s">
        <v>1147</v>
      </c>
      <c r="C1139" s="68">
        <f t="shared" si="18"/>
        <v>2</v>
      </c>
      <c r="D1139" s="79">
        <v>2</v>
      </c>
      <c r="E1139" s="79"/>
      <c r="F1139" s="79"/>
    </row>
    <row r="1140" s="56" customFormat="1" ht="22" customHeight="1" spans="1:13">
      <c r="A1140" s="64">
        <v>2200115</v>
      </c>
      <c r="B1140" s="78" t="s">
        <v>1148</v>
      </c>
      <c r="C1140" s="68">
        <f t="shared" si="18"/>
        <v>0</v>
      </c>
      <c r="D1140" s="79"/>
      <c r="E1140" s="79"/>
      <c r="F1140" s="79"/>
      <c r="L1140" s="55"/>
      <c r="M1140" s="55"/>
    </row>
    <row r="1141" s="56" customFormat="1" ht="22" customHeight="1" spans="1:13">
      <c r="A1141" s="64">
        <v>2200116</v>
      </c>
      <c r="B1141" s="78" t="s">
        <v>1149</v>
      </c>
      <c r="C1141" s="68">
        <f t="shared" si="18"/>
        <v>0</v>
      </c>
      <c r="D1141" s="79"/>
      <c r="E1141" s="79"/>
      <c r="F1141" s="79"/>
      <c r="L1141" s="55"/>
      <c r="M1141" s="55"/>
    </row>
    <row r="1142" s="56" customFormat="1" ht="22" customHeight="1" spans="1:13">
      <c r="A1142" s="64">
        <v>2200119</v>
      </c>
      <c r="B1142" s="78" t="s">
        <v>1150</v>
      </c>
      <c r="C1142" s="68">
        <f t="shared" si="18"/>
        <v>0</v>
      </c>
      <c r="D1142" s="79"/>
      <c r="E1142" s="79"/>
      <c r="F1142" s="79"/>
      <c r="L1142" s="55"/>
      <c r="M1142" s="55"/>
    </row>
    <row r="1143" s="56" customFormat="1" ht="22" customHeight="1" spans="1:13">
      <c r="A1143" s="64">
        <v>2200120</v>
      </c>
      <c r="B1143" s="78" t="s">
        <v>1151</v>
      </c>
      <c r="C1143" s="68">
        <f t="shared" si="18"/>
        <v>0</v>
      </c>
      <c r="D1143" s="79"/>
      <c r="E1143" s="79"/>
      <c r="F1143" s="79"/>
      <c r="L1143" s="55"/>
      <c r="M1143" s="55"/>
    </row>
    <row r="1144" s="56" customFormat="1" ht="22" customHeight="1" spans="1:13">
      <c r="A1144" s="64">
        <v>2200121</v>
      </c>
      <c r="B1144" s="78" t="s">
        <v>1152</v>
      </c>
      <c r="C1144" s="68">
        <f t="shared" si="18"/>
        <v>0</v>
      </c>
      <c r="D1144" s="79"/>
      <c r="E1144" s="79"/>
      <c r="F1144" s="79"/>
      <c r="L1144" s="55"/>
      <c r="M1144" s="55"/>
    </row>
    <row r="1145" s="56" customFormat="1" ht="22" customHeight="1" spans="1:13">
      <c r="A1145" s="64">
        <v>2200122</v>
      </c>
      <c r="B1145" s="78" t="s">
        <v>1153</v>
      </c>
      <c r="C1145" s="68">
        <f t="shared" si="18"/>
        <v>0</v>
      </c>
      <c r="D1145" s="79"/>
      <c r="E1145" s="79"/>
      <c r="F1145" s="79"/>
      <c r="L1145" s="55"/>
      <c r="M1145" s="55"/>
    </row>
    <row r="1146" s="56" customFormat="1" ht="22" customHeight="1" spans="1:13">
      <c r="A1146" s="64">
        <v>2200123</v>
      </c>
      <c r="B1146" s="78" t="s">
        <v>1154</v>
      </c>
      <c r="C1146" s="68">
        <f t="shared" si="18"/>
        <v>0</v>
      </c>
      <c r="D1146" s="79"/>
      <c r="E1146" s="79"/>
      <c r="F1146" s="79"/>
      <c r="L1146" s="55"/>
      <c r="M1146" s="55"/>
    </row>
    <row r="1147" s="56" customFormat="1" ht="22" customHeight="1" spans="1:13">
      <c r="A1147" s="64">
        <v>2200124</v>
      </c>
      <c r="B1147" s="78" t="s">
        <v>1155</v>
      </c>
      <c r="C1147" s="68">
        <f t="shared" si="18"/>
        <v>0</v>
      </c>
      <c r="D1147" s="79"/>
      <c r="E1147" s="79"/>
      <c r="F1147" s="79"/>
      <c r="L1147" s="55"/>
      <c r="M1147" s="55"/>
    </row>
    <row r="1148" s="56" customFormat="1" ht="22" customHeight="1" spans="1:13">
      <c r="A1148" s="64">
        <v>2200125</v>
      </c>
      <c r="B1148" s="78" t="s">
        <v>1156</v>
      </c>
      <c r="C1148" s="68">
        <f t="shared" si="18"/>
        <v>0</v>
      </c>
      <c r="D1148" s="79"/>
      <c r="E1148" s="79"/>
      <c r="F1148" s="79"/>
      <c r="L1148" s="55"/>
      <c r="M1148" s="55"/>
    </row>
    <row r="1149" s="56" customFormat="1" ht="22" customHeight="1" spans="1:13">
      <c r="A1149" s="64">
        <v>2200126</v>
      </c>
      <c r="B1149" s="78" t="s">
        <v>1157</v>
      </c>
      <c r="C1149" s="68">
        <f t="shared" si="18"/>
        <v>0</v>
      </c>
      <c r="D1149" s="80"/>
      <c r="E1149" s="80"/>
      <c r="F1149" s="80"/>
      <c r="L1149" s="55"/>
      <c r="M1149" s="55"/>
    </row>
    <row r="1150" s="56" customFormat="1" ht="22" customHeight="1" spans="1:13">
      <c r="A1150" s="64">
        <v>2200127</v>
      </c>
      <c r="B1150" s="78" t="s">
        <v>1158</v>
      </c>
      <c r="C1150" s="68">
        <f t="shared" si="18"/>
        <v>0</v>
      </c>
      <c r="D1150" s="79"/>
      <c r="E1150" s="79"/>
      <c r="F1150" s="79"/>
      <c r="L1150" s="55"/>
      <c r="M1150" s="55"/>
    </row>
    <row r="1151" s="56" customFormat="1" ht="22" customHeight="1" spans="1:13">
      <c r="A1151" s="64">
        <v>2200128</v>
      </c>
      <c r="B1151" s="78" t="s">
        <v>1159</v>
      </c>
      <c r="C1151" s="68">
        <f t="shared" si="18"/>
        <v>0</v>
      </c>
      <c r="D1151" s="79"/>
      <c r="E1151" s="79"/>
      <c r="F1151" s="79"/>
      <c r="L1151" s="55"/>
      <c r="M1151" s="55"/>
    </row>
    <row r="1152" ht="22" customHeight="1" spans="1:6">
      <c r="A1152" s="64">
        <v>2200129</v>
      </c>
      <c r="B1152" s="78" t="s">
        <v>1160</v>
      </c>
      <c r="C1152" s="68">
        <f t="shared" si="18"/>
        <v>10</v>
      </c>
      <c r="D1152" s="79">
        <v>10</v>
      </c>
      <c r="E1152" s="79"/>
      <c r="F1152" s="79"/>
    </row>
    <row r="1153" ht="22" customHeight="1" spans="1:6">
      <c r="A1153" s="64">
        <v>2200150</v>
      </c>
      <c r="B1153" s="78" t="s">
        <v>307</v>
      </c>
      <c r="C1153" s="68">
        <f t="shared" si="18"/>
        <v>205</v>
      </c>
      <c r="D1153" s="79">
        <v>205</v>
      </c>
      <c r="E1153" s="79"/>
      <c r="F1153" s="79"/>
    </row>
    <row r="1154" ht="22" customHeight="1" spans="1:6">
      <c r="A1154" s="64">
        <v>2200199</v>
      </c>
      <c r="B1154" s="78" t="s">
        <v>1161</v>
      </c>
      <c r="C1154" s="68">
        <f t="shared" si="18"/>
        <v>199</v>
      </c>
      <c r="D1154" s="79">
        <v>199</v>
      </c>
      <c r="E1154" s="79"/>
      <c r="F1154" s="79"/>
    </row>
    <row r="1155" ht="22" customHeight="1" spans="1:6">
      <c r="A1155" s="64">
        <v>22005</v>
      </c>
      <c r="B1155" s="81" t="s">
        <v>1162</v>
      </c>
      <c r="C1155" s="76">
        <f t="shared" si="18"/>
        <v>147</v>
      </c>
      <c r="D1155" s="77">
        <f>SUM(D1156:D1169)</f>
        <v>147</v>
      </c>
      <c r="E1155" s="77"/>
      <c r="F1155" s="77"/>
    </row>
    <row r="1156" s="56" customFormat="1" ht="22" customHeight="1" spans="1:13">
      <c r="A1156" s="64">
        <v>2200501</v>
      </c>
      <c r="B1156" s="78" t="s">
        <v>294</v>
      </c>
      <c r="C1156" s="68">
        <f t="shared" si="18"/>
        <v>0</v>
      </c>
      <c r="D1156" s="79"/>
      <c r="E1156" s="79"/>
      <c r="F1156" s="79"/>
      <c r="L1156" s="55"/>
      <c r="M1156" s="55"/>
    </row>
    <row r="1157" s="56" customFormat="1" ht="22" customHeight="1" spans="1:13">
      <c r="A1157" s="64">
        <v>2200502</v>
      </c>
      <c r="B1157" s="78" t="s">
        <v>295</v>
      </c>
      <c r="C1157" s="68">
        <f t="shared" si="18"/>
        <v>0</v>
      </c>
      <c r="D1157" s="79"/>
      <c r="E1157" s="79"/>
      <c r="F1157" s="79"/>
      <c r="L1157" s="55"/>
      <c r="M1157" s="55"/>
    </row>
    <row r="1158" s="56" customFormat="1" ht="22" customHeight="1" spans="1:13">
      <c r="A1158" s="64">
        <v>2200503</v>
      </c>
      <c r="B1158" s="78" t="s">
        <v>296</v>
      </c>
      <c r="C1158" s="68">
        <f t="shared" si="18"/>
        <v>0</v>
      </c>
      <c r="D1158" s="79"/>
      <c r="E1158" s="79"/>
      <c r="F1158" s="79"/>
      <c r="L1158" s="55"/>
      <c r="M1158" s="55"/>
    </row>
    <row r="1159" s="56" customFormat="1" ht="22" customHeight="1" spans="1:13">
      <c r="A1159" s="64">
        <v>2200504</v>
      </c>
      <c r="B1159" s="78" t="s">
        <v>1163</v>
      </c>
      <c r="C1159" s="68">
        <f t="shared" ref="C1159:C1222" si="19">SUM(D1159:F1159)</f>
        <v>0</v>
      </c>
      <c r="D1159" s="79"/>
      <c r="E1159" s="79"/>
      <c r="F1159" s="79"/>
      <c r="L1159" s="55"/>
      <c r="M1159" s="55"/>
    </row>
    <row r="1160" s="56" customFormat="1" ht="22" customHeight="1" spans="1:13">
      <c r="A1160" s="64">
        <v>2200506</v>
      </c>
      <c r="B1160" s="78" t="s">
        <v>1164</v>
      </c>
      <c r="C1160" s="68">
        <f t="shared" si="19"/>
        <v>0</v>
      </c>
      <c r="D1160" s="79"/>
      <c r="E1160" s="79"/>
      <c r="F1160" s="79"/>
      <c r="L1160" s="55"/>
      <c r="M1160" s="55"/>
    </row>
    <row r="1161" s="56" customFormat="1" ht="22" customHeight="1" spans="1:13">
      <c r="A1161" s="64">
        <v>2200507</v>
      </c>
      <c r="B1161" s="78" t="s">
        <v>1165</v>
      </c>
      <c r="C1161" s="68">
        <f t="shared" si="19"/>
        <v>0</v>
      </c>
      <c r="D1161" s="79"/>
      <c r="E1161" s="79"/>
      <c r="F1161" s="79"/>
      <c r="L1161" s="55"/>
      <c r="M1161" s="55"/>
    </row>
    <row r="1162" s="56" customFormat="1" ht="22" customHeight="1" spans="1:13">
      <c r="A1162" s="64">
        <v>2200508</v>
      </c>
      <c r="B1162" s="78" t="s">
        <v>1166</v>
      </c>
      <c r="C1162" s="68">
        <f t="shared" si="19"/>
        <v>0</v>
      </c>
      <c r="D1162" s="80"/>
      <c r="E1162" s="80"/>
      <c r="F1162" s="80"/>
      <c r="L1162" s="55"/>
      <c r="M1162" s="55"/>
    </row>
    <row r="1163" s="56" customFormat="1" ht="22" customHeight="1" spans="1:13">
      <c r="A1163" s="64">
        <v>2200509</v>
      </c>
      <c r="B1163" s="78" t="s">
        <v>1167</v>
      </c>
      <c r="C1163" s="68">
        <f t="shared" si="19"/>
        <v>0</v>
      </c>
      <c r="D1163" s="79"/>
      <c r="E1163" s="79"/>
      <c r="F1163" s="79"/>
      <c r="L1163" s="55"/>
      <c r="M1163" s="55"/>
    </row>
    <row r="1164" ht="22" customHeight="1" spans="1:6">
      <c r="A1164" s="64">
        <v>2200510</v>
      </c>
      <c r="B1164" s="78" t="s">
        <v>1168</v>
      </c>
      <c r="C1164" s="68">
        <f t="shared" si="19"/>
        <v>35</v>
      </c>
      <c r="D1164" s="79">
        <v>35</v>
      </c>
      <c r="E1164" s="79"/>
      <c r="F1164" s="79"/>
    </row>
    <row r="1165" s="56" customFormat="1" ht="22" customHeight="1" spans="1:13">
      <c r="A1165" s="64">
        <v>2200511</v>
      </c>
      <c r="B1165" s="78" t="s">
        <v>1169</v>
      </c>
      <c r="C1165" s="68">
        <f t="shared" si="19"/>
        <v>0</v>
      </c>
      <c r="D1165" s="79"/>
      <c r="E1165" s="79"/>
      <c r="F1165" s="79"/>
      <c r="L1165" s="55"/>
      <c r="M1165" s="55"/>
    </row>
    <row r="1166" s="56" customFormat="1" ht="22" customHeight="1" spans="1:13">
      <c r="A1166" s="64">
        <v>2200512</v>
      </c>
      <c r="B1166" s="78" t="s">
        <v>1170</v>
      </c>
      <c r="C1166" s="68">
        <f t="shared" si="19"/>
        <v>0</v>
      </c>
      <c r="D1166" s="79"/>
      <c r="E1166" s="79"/>
      <c r="F1166" s="79"/>
      <c r="L1166" s="55"/>
      <c r="M1166" s="55"/>
    </row>
    <row r="1167" s="56" customFormat="1" ht="22" customHeight="1" spans="1:13">
      <c r="A1167" s="64">
        <v>2200513</v>
      </c>
      <c r="B1167" s="78" t="s">
        <v>1171</v>
      </c>
      <c r="C1167" s="68">
        <f t="shared" si="19"/>
        <v>0</v>
      </c>
      <c r="D1167" s="79"/>
      <c r="E1167" s="79"/>
      <c r="F1167" s="79"/>
      <c r="L1167" s="55"/>
      <c r="M1167" s="55"/>
    </row>
    <row r="1168" s="56" customFormat="1" ht="22" customHeight="1" spans="1:13">
      <c r="A1168" s="64">
        <v>2200514</v>
      </c>
      <c r="B1168" s="78" t="s">
        <v>1172</v>
      </c>
      <c r="C1168" s="68">
        <f t="shared" si="19"/>
        <v>0</v>
      </c>
      <c r="D1168" s="79"/>
      <c r="E1168" s="79"/>
      <c r="F1168" s="79"/>
      <c r="L1168" s="55"/>
      <c r="M1168" s="55"/>
    </row>
    <row r="1169" ht="22" customHeight="1" spans="1:6">
      <c r="A1169" s="64">
        <v>2200599</v>
      </c>
      <c r="B1169" s="78" t="s">
        <v>1173</v>
      </c>
      <c r="C1169" s="68">
        <f t="shared" si="19"/>
        <v>112</v>
      </c>
      <c r="D1169" s="79">
        <v>112</v>
      </c>
      <c r="E1169" s="79"/>
      <c r="F1169" s="79"/>
    </row>
    <row r="1170" s="56" customFormat="1" ht="22" customHeight="1" spans="1:13">
      <c r="A1170" s="64">
        <v>22099</v>
      </c>
      <c r="B1170" s="81" t="s">
        <v>1174</v>
      </c>
      <c r="C1170" s="76">
        <f t="shared" si="19"/>
        <v>0</v>
      </c>
      <c r="D1170" s="77">
        <f>D1171</f>
        <v>0</v>
      </c>
      <c r="E1170" s="77"/>
      <c r="F1170" s="77"/>
      <c r="L1170" s="55"/>
      <c r="M1170" s="55"/>
    </row>
    <row r="1171" s="56" customFormat="1" ht="22" customHeight="1" spans="1:13">
      <c r="A1171" s="64">
        <v>2209999</v>
      </c>
      <c r="B1171" s="56" t="s">
        <v>1175</v>
      </c>
      <c r="C1171" s="68">
        <f t="shared" si="19"/>
        <v>0</v>
      </c>
      <c r="D1171" s="79"/>
      <c r="E1171" s="79"/>
      <c r="F1171" s="79"/>
      <c r="L1171" s="55"/>
      <c r="M1171" s="55"/>
    </row>
    <row r="1172" ht="22" customHeight="1" spans="1:6">
      <c r="A1172" s="64">
        <v>221</v>
      </c>
      <c r="B1172" s="85" t="s">
        <v>1176</v>
      </c>
      <c r="C1172" s="72">
        <f t="shared" si="19"/>
        <v>10308</v>
      </c>
      <c r="D1172" s="73">
        <f>D1173+D1185+D1189</f>
        <v>10308</v>
      </c>
      <c r="E1172" s="73"/>
      <c r="F1172" s="73"/>
    </row>
    <row r="1173" ht="22" customHeight="1" spans="1:6">
      <c r="A1173" s="64">
        <v>22101</v>
      </c>
      <c r="B1173" s="81" t="s">
        <v>1177</v>
      </c>
      <c r="C1173" s="76">
        <f t="shared" si="19"/>
        <v>4599</v>
      </c>
      <c r="D1173" s="77">
        <f>SUM(D1174:D1184)</f>
        <v>4599</v>
      </c>
      <c r="E1173" s="77"/>
      <c r="F1173" s="77"/>
    </row>
    <row r="1174" s="56" customFormat="1" ht="22" customHeight="1" spans="1:13">
      <c r="A1174" s="64">
        <v>2210101</v>
      </c>
      <c r="B1174" s="78" t="s">
        <v>1178</v>
      </c>
      <c r="C1174" s="68">
        <f t="shared" si="19"/>
        <v>0</v>
      </c>
      <c r="D1174" s="79"/>
      <c r="E1174" s="79"/>
      <c r="F1174" s="79"/>
      <c r="L1174" s="55"/>
      <c r="M1174" s="55"/>
    </row>
    <row r="1175" s="56" customFormat="1" ht="22" customHeight="1" spans="1:13">
      <c r="A1175" s="64">
        <v>2210102</v>
      </c>
      <c r="B1175" s="78" t="s">
        <v>1179</v>
      </c>
      <c r="C1175" s="68">
        <f t="shared" si="19"/>
        <v>0</v>
      </c>
      <c r="D1175" s="80"/>
      <c r="E1175" s="80"/>
      <c r="F1175" s="80"/>
      <c r="L1175" s="55"/>
      <c r="M1175" s="55"/>
    </row>
    <row r="1176" s="56" customFormat="1" ht="22" customHeight="1" spans="1:13">
      <c r="A1176" s="64">
        <v>2210103</v>
      </c>
      <c r="B1176" s="78" t="s">
        <v>1180</v>
      </c>
      <c r="C1176" s="68">
        <f t="shared" si="19"/>
        <v>76</v>
      </c>
      <c r="D1176" s="79">
        <v>76</v>
      </c>
      <c r="E1176" s="79"/>
      <c r="F1176" s="79"/>
      <c r="L1176" s="55"/>
      <c r="M1176" s="55"/>
    </row>
    <row r="1177" s="56" customFormat="1" ht="22" customHeight="1" spans="1:13">
      <c r="A1177" s="64">
        <v>2210104</v>
      </c>
      <c r="B1177" s="78" t="s">
        <v>1181</v>
      </c>
      <c r="C1177" s="68">
        <f t="shared" si="19"/>
        <v>0</v>
      </c>
      <c r="D1177" s="79"/>
      <c r="E1177" s="79"/>
      <c r="F1177" s="79"/>
      <c r="L1177" s="55"/>
      <c r="M1177" s="55"/>
    </row>
    <row r="1178" ht="22" customHeight="1" spans="1:6">
      <c r="A1178" s="64">
        <v>2210105</v>
      </c>
      <c r="B1178" s="78" t="s">
        <v>1182</v>
      </c>
      <c r="C1178" s="68">
        <f t="shared" si="19"/>
        <v>48</v>
      </c>
      <c r="D1178" s="79">
        <v>48</v>
      </c>
      <c r="E1178" s="79"/>
      <c r="F1178" s="79"/>
    </row>
    <row r="1179" ht="22" customHeight="1" spans="1:6">
      <c r="A1179" s="64">
        <v>2210106</v>
      </c>
      <c r="B1179" s="78" t="s">
        <v>1183</v>
      </c>
      <c r="C1179" s="68">
        <f t="shared" si="19"/>
        <v>793</v>
      </c>
      <c r="D1179" s="79">
        <v>793</v>
      </c>
      <c r="E1179" s="79"/>
      <c r="F1179" s="79"/>
    </row>
    <row r="1180" ht="22" customHeight="1" spans="1:6">
      <c r="A1180" s="64">
        <v>2210107</v>
      </c>
      <c r="B1180" s="78" t="s">
        <v>1184</v>
      </c>
      <c r="C1180" s="68">
        <f t="shared" si="19"/>
        <v>38</v>
      </c>
      <c r="D1180" s="79">
        <v>38</v>
      </c>
      <c r="E1180" s="79"/>
      <c r="F1180" s="79"/>
    </row>
    <row r="1181" ht="22" customHeight="1" spans="1:6">
      <c r="A1181" s="64">
        <v>2210108</v>
      </c>
      <c r="B1181" s="78" t="s">
        <v>1185</v>
      </c>
      <c r="C1181" s="68">
        <f t="shared" si="19"/>
        <v>2802</v>
      </c>
      <c r="D1181" s="79">
        <f>1000+1802</f>
        <v>2802</v>
      </c>
      <c r="E1181" s="79"/>
      <c r="F1181" s="79"/>
    </row>
    <row r="1182" s="56" customFormat="1" ht="22" customHeight="1" spans="1:13">
      <c r="A1182" s="64">
        <v>2210109</v>
      </c>
      <c r="B1182" s="78" t="s">
        <v>1186</v>
      </c>
      <c r="C1182" s="68">
        <f t="shared" si="19"/>
        <v>0</v>
      </c>
      <c r="D1182" s="79"/>
      <c r="E1182" s="79"/>
      <c r="F1182" s="79"/>
      <c r="L1182" s="55"/>
      <c r="M1182" s="55"/>
    </row>
    <row r="1183" ht="22" customHeight="1" spans="1:6">
      <c r="A1183" s="64">
        <v>2210110</v>
      </c>
      <c r="B1183" s="78" t="s">
        <v>1187</v>
      </c>
      <c r="C1183" s="68">
        <f t="shared" si="19"/>
        <v>75</v>
      </c>
      <c r="D1183" s="79">
        <v>75</v>
      </c>
      <c r="E1183" s="79"/>
      <c r="F1183" s="79"/>
    </row>
    <row r="1184" ht="22" customHeight="1" spans="1:6">
      <c r="A1184" s="64">
        <v>2210199</v>
      </c>
      <c r="B1184" s="78" t="s">
        <v>1188</v>
      </c>
      <c r="C1184" s="68">
        <f t="shared" si="19"/>
        <v>767</v>
      </c>
      <c r="D1184" s="79">
        <v>767</v>
      </c>
      <c r="E1184" s="79"/>
      <c r="F1184" s="79"/>
    </row>
    <row r="1185" ht="22" customHeight="1" spans="1:6">
      <c r="A1185" s="64">
        <v>22102</v>
      </c>
      <c r="B1185" s="81" t="s">
        <v>1189</v>
      </c>
      <c r="C1185" s="76">
        <f t="shared" si="19"/>
        <v>5014</v>
      </c>
      <c r="D1185" s="77">
        <f>SUM(D1186:D1188)</f>
        <v>5014</v>
      </c>
      <c r="E1185" s="77"/>
      <c r="F1185" s="77"/>
    </row>
    <row r="1186" ht="22" customHeight="1" spans="1:6">
      <c r="A1186" s="64">
        <v>2210201</v>
      </c>
      <c r="B1186" s="78" t="s">
        <v>1190</v>
      </c>
      <c r="C1186" s="68">
        <f t="shared" si="19"/>
        <v>5014</v>
      </c>
      <c r="D1186" s="79">
        <v>5014</v>
      </c>
      <c r="E1186" s="79"/>
      <c r="F1186" s="79"/>
    </row>
    <row r="1187" s="56" customFormat="1" ht="22" customHeight="1" spans="1:13">
      <c r="A1187" s="64">
        <v>2210202</v>
      </c>
      <c r="B1187" s="78" t="s">
        <v>1191</v>
      </c>
      <c r="C1187" s="68">
        <f t="shared" si="19"/>
        <v>0</v>
      </c>
      <c r="D1187" s="79"/>
      <c r="E1187" s="79"/>
      <c r="F1187" s="79"/>
      <c r="L1187" s="55"/>
      <c r="M1187" s="55"/>
    </row>
    <row r="1188" s="56" customFormat="1" ht="22" customHeight="1" spans="1:13">
      <c r="A1188" s="64">
        <v>2210203</v>
      </c>
      <c r="B1188" s="78" t="s">
        <v>1192</v>
      </c>
      <c r="C1188" s="68">
        <f t="shared" si="19"/>
        <v>0</v>
      </c>
      <c r="D1188" s="80"/>
      <c r="E1188" s="80"/>
      <c r="F1188" s="80"/>
      <c r="L1188" s="55"/>
      <c r="M1188" s="55"/>
    </row>
    <row r="1189" s="56" customFormat="1" ht="22" customHeight="1" spans="1:13">
      <c r="A1189" s="64">
        <v>22103</v>
      </c>
      <c r="B1189" s="81" t="s">
        <v>1193</v>
      </c>
      <c r="C1189" s="76">
        <f t="shared" si="19"/>
        <v>695</v>
      </c>
      <c r="D1189" s="77">
        <f>SUM(D1190:D1192)</f>
        <v>695</v>
      </c>
      <c r="E1189" s="77"/>
      <c r="F1189" s="77"/>
      <c r="L1189" s="55"/>
      <c r="M1189" s="55"/>
    </row>
    <row r="1190" s="56" customFormat="1" ht="22" customHeight="1" spans="1:13">
      <c r="A1190" s="64">
        <v>2210301</v>
      </c>
      <c r="B1190" s="78" t="s">
        <v>1194</v>
      </c>
      <c r="C1190" s="68">
        <f t="shared" si="19"/>
        <v>0</v>
      </c>
      <c r="D1190" s="79"/>
      <c r="E1190" s="79"/>
      <c r="F1190" s="79"/>
      <c r="L1190" s="55"/>
      <c r="M1190" s="55"/>
    </row>
    <row r="1191" s="56" customFormat="1" ht="22" customHeight="1" spans="1:13">
      <c r="A1191" s="64">
        <v>2210302</v>
      </c>
      <c r="B1191" s="78" t="s">
        <v>1195</v>
      </c>
      <c r="C1191" s="68">
        <f t="shared" si="19"/>
        <v>0</v>
      </c>
      <c r="D1191" s="79"/>
      <c r="E1191" s="79"/>
      <c r="F1191" s="79"/>
      <c r="L1191" s="55"/>
      <c r="M1191" s="55"/>
    </row>
    <row r="1192" s="56" customFormat="1" ht="22" customHeight="1" spans="1:13">
      <c r="A1192" s="64">
        <v>2210399</v>
      </c>
      <c r="B1192" s="78" t="s">
        <v>1196</v>
      </c>
      <c r="C1192" s="68">
        <f t="shared" si="19"/>
        <v>695</v>
      </c>
      <c r="D1192" s="79">
        <f>500+195</f>
        <v>695</v>
      </c>
      <c r="E1192" s="79"/>
      <c r="F1192" s="79"/>
      <c r="L1192" s="55"/>
      <c r="M1192" s="55"/>
    </row>
    <row r="1193" ht="22" customHeight="1" spans="1:6">
      <c r="A1193" s="64">
        <v>222</v>
      </c>
      <c r="B1193" s="85" t="s">
        <v>1197</v>
      </c>
      <c r="C1193" s="72">
        <f t="shared" si="19"/>
        <v>303</v>
      </c>
      <c r="D1193" s="73">
        <f>D1194+D1212+D1218+D1224</f>
        <v>303</v>
      </c>
      <c r="E1193" s="73"/>
      <c r="F1193" s="73"/>
    </row>
    <row r="1194" ht="22" customHeight="1" spans="1:6">
      <c r="A1194" s="64">
        <v>22201</v>
      </c>
      <c r="B1194" s="81" t="s">
        <v>1198</v>
      </c>
      <c r="C1194" s="76">
        <f t="shared" si="19"/>
        <v>268</v>
      </c>
      <c r="D1194" s="77">
        <f>SUM(D1195:D1211)</f>
        <v>268</v>
      </c>
      <c r="E1194" s="77"/>
      <c r="F1194" s="77"/>
    </row>
    <row r="1195" ht="22" customHeight="1" spans="1:6">
      <c r="A1195" s="64">
        <v>2220101</v>
      </c>
      <c r="B1195" s="78" t="s">
        <v>294</v>
      </c>
      <c r="C1195" s="68">
        <f t="shared" si="19"/>
        <v>128</v>
      </c>
      <c r="D1195" s="79">
        <v>128</v>
      </c>
      <c r="E1195" s="79"/>
      <c r="F1195" s="79"/>
    </row>
    <row r="1196" s="56" customFormat="1" ht="22" customHeight="1" spans="1:13">
      <c r="A1196" s="64">
        <v>2220102</v>
      </c>
      <c r="B1196" s="78" t="s">
        <v>295</v>
      </c>
      <c r="C1196" s="68">
        <f t="shared" si="19"/>
        <v>0</v>
      </c>
      <c r="D1196" s="79"/>
      <c r="E1196" s="79"/>
      <c r="F1196" s="79"/>
      <c r="L1196" s="55"/>
      <c r="M1196" s="55"/>
    </row>
    <row r="1197" s="56" customFormat="1" ht="22" customHeight="1" spans="1:13">
      <c r="A1197" s="64">
        <v>2220103</v>
      </c>
      <c r="B1197" s="78" t="s">
        <v>296</v>
      </c>
      <c r="C1197" s="68">
        <f t="shared" si="19"/>
        <v>0</v>
      </c>
      <c r="D1197" s="79"/>
      <c r="E1197" s="79"/>
      <c r="F1197" s="79"/>
      <c r="L1197" s="55"/>
      <c r="M1197" s="55"/>
    </row>
    <row r="1198" s="56" customFormat="1" ht="22" customHeight="1" spans="1:13">
      <c r="A1198" s="64">
        <v>2220104</v>
      </c>
      <c r="B1198" s="78" t="s">
        <v>1199</v>
      </c>
      <c r="C1198" s="68">
        <f t="shared" si="19"/>
        <v>0</v>
      </c>
      <c r="D1198" s="79"/>
      <c r="E1198" s="79"/>
      <c r="F1198" s="79"/>
      <c r="L1198" s="55"/>
      <c r="M1198" s="55"/>
    </row>
    <row r="1199" s="56" customFormat="1" ht="22" customHeight="1" spans="1:13">
      <c r="A1199" s="64">
        <v>2220105</v>
      </c>
      <c r="B1199" s="78" t="s">
        <v>1200</v>
      </c>
      <c r="C1199" s="68">
        <f t="shared" si="19"/>
        <v>0</v>
      </c>
      <c r="D1199" s="79"/>
      <c r="E1199" s="79"/>
      <c r="F1199" s="79"/>
      <c r="L1199" s="55"/>
      <c r="M1199" s="55"/>
    </row>
    <row r="1200" ht="22" customHeight="1" spans="1:6">
      <c r="A1200" s="64">
        <v>2220106</v>
      </c>
      <c r="B1200" s="78" t="s">
        <v>1201</v>
      </c>
      <c r="C1200" s="68">
        <f t="shared" si="19"/>
        <v>8</v>
      </c>
      <c r="D1200" s="79">
        <v>8</v>
      </c>
      <c r="E1200" s="79"/>
      <c r="F1200" s="79"/>
    </row>
    <row r="1201" s="56" customFormat="1" ht="22" customHeight="1" spans="1:13">
      <c r="A1201" s="64">
        <v>2220107</v>
      </c>
      <c r="B1201" s="78" t="s">
        <v>1202</v>
      </c>
      <c r="C1201" s="68">
        <f t="shared" si="19"/>
        <v>0</v>
      </c>
      <c r="D1201" s="80"/>
      <c r="E1201" s="80"/>
      <c r="F1201" s="80"/>
      <c r="L1201" s="55"/>
      <c r="M1201" s="55"/>
    </row>
    <row r="1202" ht="22" customHeight="1" spans="1:6">
      <c r="A1202" s="64">
        <v>2220112</v>
      </c>
      <c r="B1202" s="78" t="s">
        <v>1203</v>
      </c>
      <c r="C1202" s="68">
        <f t="shared" si="19"/>
        <v>25</v>
      </c>
      <c r="D1202" s="79">
        <v>25</v>
      </c>
      <c r="E1202" s="79"/>
      <c r="F1202" s="79"/>
    </row>
    <row r="1203" s="56" customFormat="1" ht="22" customHeight="1" spans="1:13">
      <c r="A1203" s="64">
        <v>2220113</v>
      </c>
      <c r="B1203" s="78" t="s">
        <v>1204</v>
      </c>
      <c r="C1203" s="68">
        <f t="shared" si="19"/>
        <v>0</v>
      </c>
      <c r="D1203" s="79"/>
      <c r="E1203" s="79"/>
      <c r="F1203" s="79"/>
      <c r="L1203" s="55"/>
      <c r="M1203" s="55"/>
    </row>
    <row r="1204" s="56" customFormat="1" ht="22" customHeight="1" spans="1:13">
      <c r="A1204" s="64">
        <v>2220114</v>
      </c>
      <c r="B1204" s="78" t="s">
        <v>1205</v>
      </c>
      <c r="C1204" s="68">
        <f t="shared" si="19"/>
        <v>0</v>
      </c>
      <c r="D1204" s="79"/>
      <c r="E1204" s="79"/>
      <c r="F1204" s="79"/>
      <c r="L1204" s="55"/>
      <c r="M1204" s="55"/>
    </row>
    <row r="1205" ht="22" customHeight="1" spans="1:6">
      <c r="A1205" s="64">
        <v>2220115</v>
      </c>
      <c r="B1205" s="78" t="s">
        <v>1206</v>
      </c>
      <c r="C1205" s="68">
        <f t="shared" si="19"/>
        <v>100</v>
      </c>
      <c r="D1205" s="79">
        <v>100</v>
      </c>
      <c r="E1205" s="79"/>
      <c r="F1205" s="79"/>
    </row>
    <row r="1206" s="56" customFormat="1" ht="22" customHeight="1" spans="1:13">
      <c r="A1206" s="64">
        <v>2220118</v>
      </c>
      <c r="B1206" s="78" t="s">
        <v>1207</v>
      </c>
      <c r="C1206" s="68">
        <f t="shared" si="19"/>
        <v>0</v>
      </c>
      <c r="D1206" s="79"/>
      <c r="E1206" s="79"/>
      <c r="F1206" s="79"/>
      <c r="L1206" s="55"/>
      <c r="M1206" s="55"/>
    </row>
    <row r="1207" s="56" customFormat="1" ht="22" customHeight="1" spans="1:13">
      <c r="A1207" s="64">
        <v>2220119</v>
      </c>
      <c r="B1207" s="78" t="s">
        <v>1208</v>
      </c>
      <c r="C1207" s="68">
        <f t="shared" si="19"/>
        <v>0</v>
      </c>
      <c r="D1207" s="79"/>
      <c r="E1207" s="79"/>
      <c r="F1207" s="79"/>
      <c r="L1207" s="55"/>
      <c r="M1207" s="55"/>
    </row>
    <row r="1208" s="56" customFormat="1" ht="22" customHeight="1" spans="1:13">
      <c r="A1208" s="64">
        <v>2220120</v>
      </c>
      <c r="B1208" s="78" t="s">
        <v>1209</v>
      </c>
      <c r="C1208" s="68">
        <f t="shared" si="19"/>
        <v>0</v>
      </c>
      <c r="D1208" s="79"/>
      <c r="E1208" s="79"/>
      <c r="F1208" s="79"/>
      <c r="L1208" s="55"/>
      <c r="M1208" s="55"/>
    </row>
    <row r="1209" s="56" customFormat="1" ht="22" customHeight="1" spans="1:13">
      <c r="A1209" s="64">
        <v>2220121</v>
      </c>
      <c r="B1209" s="78" t="s">
        <v>1210</v>
      </c>
      <c r="C1209" s="68">
        <f t="shared" si="19"/>
        <v>0</v>
      </c>
      <c r="D1209" s="79"/>
      <c r="E1209" s="79"/>
      <c r="F1209" s="79"/>
      <c r="L1209" s="55"/>
      <c r="M1209" s="55"/>
    </row>
    <row r="1210" s="56" customFormat="1" ht="22" customHeight="1" spans="1:13">
      <c r="A1210" s="64">
        <v>2220150</v>
      </c>
      <c r="B1210" s="78" t="s">
        <v>307</v>
      </c>
      <c r="C1210" s="68">
        <f t="shared" si="19"/>
        <v>0</v>
      </c>
      <c r="D1210" s="79"/>
      <c r="E1210" s="79"/>
      <c r="F1210" s="79"/>
      <c r="L1210" s="55"/>
      <c r="M1210" s="55"/>
    </row>
    <row r="1211" ht="22" customHeight="1" spans="1:6">
      <c r="A1211" s="64">
        <v>2220199</v>
      </c>
      <c r="B1211" s="78" t="s">
        <v>1211</v>
      </c>
      <c r="C1211" s="68">
        <f t="shared" si="19"/>
        <v>7</v>
      </c>
      <c r="D1211" s="79">
        <v>7</v>
      </c>
      <c r="E1211" s="79"/>
      <c r="F1211" s="79"/>
    </row>
    <row r="1212" s="56" customFormat="1" ht="22" customHeight="1" spans="1:13">
      <c r="A1212" s="64">
        <v>22203</v>
      </c>
      <c r="B1212" s="81" t="s">
        <v>1212</v>
      </c>
      <c r="C1212" s="76">
        <f t="shared" si="19"/>
        <v>0</v>
      </c>
      <c r="D1212" s="77">
        <f>SUM(D1213:D1217)</f>
        <v>0</v>
      </c>
      <c r="E1212" s="77"/>
      <c r="F1212" s="77"/>
      <c r="L1212" s="55"/>
      <c r="M1212" s="55"/>
    </row>
    <row r="1213" s="56" customFormat="1" ht="22" customHeight="1" spans="1:13">
      <c r="A1213" s="64">
        <v>2220301</v>
      </c>
      <c r="B1213" s="78" t="s">
        <v>1213</v>
      </c>
      <c r="C1213" s="68">
        <f t="shared" si="19"/>
        <v>0</v>
      </c>
      <c r="D1213" s="79"/>
      <c r="E1213" s="79"/>
      <c r="F1213" s="79"/>
      <c r="L1213" s="55"/>
      <c r="M1213" s="55"/>
    </row>
    <row r="1214" s="56" customFormat="1" ht="22" customHeight="1" spans="1:13">
      <c r="A1214" s="64">
        <v>2220303</v>
      </c>
      <c r="B1214" s="78" t="s">
        <v>1214</v>
      </c>
      <c r="C1214" s="68">
        <f t="shared" si="19"/>
        <v>0</v>
      </c>
      <c r="D1214" s="80"/>
      <c r="E1214" s="80"/>
      <c r="F1214" s="80"/>
      <c r="L1214" s="55"/>
      <c r="M1214" s="55"/>
    </row>
    <row r="1215" s="56" customFormat="1" ht="22" customHeight="1" spans="1:13">
      <c r="A1215" s="64">
        <v>2220304</v>
      </c>
      <c r="B1215" s="78" t="s">
        <v>1215</v>
      </c>
      <c r="C1215" s="68">
        <f t="shared" si="19"/>
        <v>0</v>
      </c>
      <c r="D1215" s="79"/>
      <c r="E1215" s="79"/>
      <c r="F1215" s="79"/>
      <c r="L1215" s="55"/>
      <c r="M1215" s="55"/>
    </row>
    <row r="1216" s="56" customFormat="1" ht="22" customHeight="1" spans="1:13">
      <c r="A1216" s="64">
        <v>2220305</v>
      </c>
      <c r="B1216" s="78" t="s">
        <v>1216</v>
      </c>
      <c r="C1216" s="68">
        <f t="shared" si="19"/>
        <v>0</v>
      </c>
      <c r="D1216" s="79"/>
      <c r="E1216" s="79"/>
      <c r="F1216" s="79"/>
      <c r="L1216" s="55"/>
      <c r="M1216" s="55"/>
    </row>
    <row r="1217" s="56" customFormat="1" ht="22" customHeight="1" spans="1:13">
      <c r="A1217" s="64">
        <v>2220399</v>
      </c>
      <c r="B1217" s="78" t="s">
        <v>1217</v>
      </c>
      <c r="C1217" s="68">
        <f t="shared" si="19"/>
        <v>0</v>
      </c>
      <c r="D1217" s="79"/>
      <c r="E1217" s="79"/>
      <c r="F1217" s="79"/>
      <c r="L1217" s="55"/>
      <c r="M1217" s="55"/>
    </row>
    <row r="1218" s="56" customFormat="1" ht="22" customHeight="1" spans="1:13">
      <c r="A1218" s="64">
        <v>22204</v>
      </c>
      <c r="B1218" s="81" t="s">
        <v>1218</v>
      </c>
      <c r="C1218" s="76">
        <f t="shared" si="19"/>
        <v>35</v>
      </c>
      <c r="D1218" s="77">
        <f>SUM(D1219:D1223)</f>
        <v>35</v>
      </c>
      <c r="E1218" s="77"/>
      <c r="F1218" s="77"/>
      <c r="L1218" s="55"/>
      <c r="M1218" s="55"/>
    </row>
    <row r="1219" s="56" customFormat="1" ht="22" customHeight="1" spans="1:13">
      <c r="A1219" s="64">
        <v>2220401</v>
      </c>
      <c r="B1219" s="78" t="s">
        <v>1219</v>
      </c>
      <c r="C1219" s="68">
        <f t="shared" si="19"/>
        <v>0</v>
      </c>
      <c r="D1219" s="79"/>
      <c r="E1219" s="79"/>
      <c r="F1219" s="79"/>
      <c r="L1219" s="55"/>
      <c r="M1219" s="55"/>
    </row>
    <row r="1220" s="56" customFormat="1" ht="22" customHeight="1" spans="1:13">
      <c r="A1220" s="64">
        <v>2220402</v>
      </c>
      <c r="B1220" s="78" t="s">
        <v>1220</v>
      </c>
      <c r="C1220" s="68">
        <f t="shared" si="19"/>
        <v>0</v>
      </c>
      <c r="D1220" s="79"/>
      <c r="E1220" s="79"/>
      <c r="F1220" s="79"/>
      <c r="L1220" s="55"/>
      <c r="M1220" s="55"/>
    </row>
    <row r="1221" s="56" customFormat="1" ht="22" customHeight="1" spans="1:13">
      <c r="A1221" s="64">
        <v>2220403</v>
      </c>
      <c r="B1221" s="78" t="s">
        <v>1221</v>
      </c>
      <c r="C1221" s="68">
        <f t="shared" si="19"/>
        <v>35</v>
      </c>
      <c r="D1221" s="79">
        <v>35</v>
      </c>
      <c r="E1221" s="79"/>
      <c r="F1221" s="79"/>
      <c r="L1221" s="55"/>
      <c r="M1221" s="55"/>
    </row>
    <row r="1222" s="56" customFormat="1" ht="22" customHeight="1" spans="1:13">
      <c r="A1222" s="64">
        <v>2220404</v>
      </c>
      <c r="B1222" s="78" t="s">
        <v>1222</v>
      </c>
      <c r="C1222" s="68">
        <f t="shared" si="19"/>
        <v>0</v>
      </c>
      <c r="D1222" s="79"/>
      <c r="E1222" s="79"/>
      <c r="F1222" s="79"/>
      <c r="L1222" s="55"/>
      <c r="M1222" s="55"/>
    </row>
    <row r="1223" s="56" customFormat="1" ht="22" customHeight="1" spans="1:13">
      <c r="A1223" s="64">
        <v>2220499</v>
      </c>
      <c r="B1223" s="78" t="s">
        <v>1223</v>
      </c>
      <c r="C1223" s="68">
        <f t="shared" ref="C1223:C1286" si="20">SUM(D1223:F1223)</f>
        <v>0</v>
      </c>
      <c r="D1223" s="79"/>
      <c r="E1223" s="79"/>
      <c r="F1223" s="79"/>
      <c r="L1223" s="55"/>
      <c r="M1223" s="55"/>
    </row>
    <row r="1224" s="56" customFormat="1" ht="22" customHeight="1" spans="1:13">
      <c r="A1224" s="64">
        <v>22205</v>
      </c>
      <c r="B1224" s="81" t="s">
        <v>1224</v>
      </c>
      <c r="C1224" s="76">
        <f t="shared" si="20"/>
        <v>0</v>
      </c>
      <c r="D1224" s="77">
        <f>SUM(D1225:D1236)</f>
        <v>0</v>
      </c>
      <c r="E1224" s="77"/>
      <c r="F1224" s="77"/>
      <c r="L1224" s="55"/>
      <c r="M1224" s="55"/>
    </row>
    <row r="1225" s="56" customFormat="1" ht="22" customHeight="1" spans="1:13">
      <c r="A1225" s="64">
        <v>2220501</v>
      </c>
      <c r="B1225" s="78" t="s">
        <v>1225</v>
      </c>
      <c r="C1225" s="68">
        <f t="shared" si="20"/>
        <v>0</v>
      </c>
      <c r="D1225" s="79"/>
      <c r="E1225" s="79"/>
      <c r="F1225" s="79"/>
      <c r="L1225" s="55"/>
      <c r="M1225" s="55"/>
    </row>
    <row r="1226" s="56" customFormat="1" ht="22" customHeight="1" spans="1:13">
      <c r="A1226" s="64">
        <v>2220502</v>
      </c>
      <c r="B1226" s="78" t="s">
        <v>1226</v>
      </c>
      <c r="C1226" s="68">
        <f t="shared" si="20"/>
        <v>0</v>
      </c>
      <c r="D1226" s="79"/>
      <c r="E1226" s="79"/>
      <c r="F1226" s="79"/>
      <c r="L1226" s="55"/>
      <c r="M1226" s="55"/>
    </row>
    <row r="1227" s="56" customFormat="1" ht="22" customHeight="1" spans="1:13">
      <c r="A1227" s="64">
        <v>2220503</v>
      </c>
      <c r="B1227" s="78" t="s">
        <v>1227</v>
      </c>
      <c r="C1227" s="68">
        <f t="shared" si="20"/>
        <v>0</v>
      </c>
      <c r="D1227" s="80"/>
      <c r="E1227" s="80"/>
      <c r="F1227" s="80"/>
      <c r="L1227" s="55"/>
      <c r="M1227" s="55"/>
    </row>
    <row r="1228" s="56" customFormat="1" ht="22" customHeight="1" spans="1:13">
      <c r="A1228" s="64">
        <v>2220504</v>
      </c>
      <c r="B1228" s="78" t="s">
        <v>1228</v>
      </c>
      <c r="C1228" s="68">
        <f t="shared" si="20"/>
        <v>0</v>
      </c>
      <c r="D1228" s="79"/>
      <c r="E1228" s="79"/>
      <c r="F1228" s="79"/>
      <c r="L1228" s="55"/>
      <c r="M1228" s="55"/>
    </row>
    <row r="1229" s="56" customFormat="1" ht="22" customHeight="1" spans="1:13">
      <c r="A1229" s="64">
        <v>2220505</v>
      </c>
      <c r="B1229" s="78" t="s">
        <v>1229</v>
      </c>
      <c r="C1229" s="68">
        <f t="shared" si="20"/>
        <v>0</v>
      </c>
      <c r="D1229" s="79"/>
      <c r="E1229" s="79"/>
      <c r="F1229" s="79"/>
      <c r="L1229" s="55"/>
      <c r="M1229" s="55"/>
    </row>
    <row r="1230" s="56" customFormat="1" ht="22" customHeight="1" spans="1:13">
      <c r="A1230" s="64">
        <v>2220506</v>
      </c>
      <c r="B1230" s="78" t="s">
        <v>1230</v>
      </c>
      <c r="C1230" s="68">
        <f t="shared" si="20"/>
        <v>0</v>
      </c>
      <c r="D1230" s="79"/>
      <c r="E1230" s="79"/>
      <c r="F1230" s="79"/>
      <c r="L1230" s="55"/>
      <c r="M1230" s="55"/>
    </row>
    <row r="1231" s="56" customFormat="1" ht="22" customHeight="1" spans="1:13">
      <c r="A1231" s="64">
        <v>2220507</v>
      </c>
      <c r="B1231" s="78" t="s">
        <v>1231</v>
      </c>
      <c r="C1231" s="68">
        <f t="shared" si="20"/>
        <v>0</v>
      </c>
      <c r="D1231" s="79"/>
      <c r="E1231" s="79"/>
      <c r="F1231" s="79"/>
      <c r="L1231" s="55"/>
      <c r="M1231" s="55"/>
    </row>
    <row r="1232" s="56" customFormat="1" ht="22" customHeight="1" spans="1:13">
      <c r="A1232" s="64">
        <v>2220508</v>
      </c>
      <c r="B1232" s="78" t="s">
        <v>1232</v>
      </c>
      <c r="C1232" s="68">
        <f t="shared" si="20"/>
        <v>0</v>
      </c>
      <c r="D1232" s="79"/>
      <c r="E1232" s="79"/>
      <c r="F1232" s="79"/>
      <c r="L1232" s="55"/>
      <c r="M1232" s="55"/>
    </row>
    <row r="1233" s="56" customFormat="1" ht="22" customHeight="1" spans="1:13">
      <c r="A1233" s="64">
        <v>2220509</v>
      </c>
      <c r="B1233" s="78" t="s">
        <v>1233</v>
      </c>
      <c r="C1233" s="68">
        <f t="shared" si="20"/>
        <v>0</v>
      </c>
      <c r="D1233" s="79"/>
      <c r="E1233" s="79"/>
      <c r="F1233" s="79"/>
      <c r="L1233" s="55"/>
      <c r="M1233" s="55"/>
    </row>
    <row r="1234" s="56" customFormat="1" ht="22" customHeight="1" spans="1:13">
      <c r="A1234" s="64">
        <v>2220510</v>
      </c>
      <c r="B1234" s="78" t="s">
        <v>1234</v>
      </c>
      <c r="C1234" s="68">
        <f t="shared" si="20"/>
        <v>0</v>
      </c>
      <c r="D1234" s="79"/>
      <c r="E1234" s="79"/>
      <c r="F1234" s="79"/>
      <c r="L1234" s="55"/>
      <c r="M1234" s="55"/>
    </row>
    <row r="1235" s="56" customFormat="1" ht="22" customHeight="1" spans="1:13">
      <c r="A1235" s="64">
        <v>2220511</v>
      </c>
      <c r="B1235" s="78" t="s">
        <v>1235</v>
      </c>
      <c r="C1235" s="68">
        <f t="shared" si="20"/>
        <v>0</v>
      </c>
      <c r="D1235" s="79"/>
      <c r="E1235" s="79"/>
      <c r="F1235" s="79"/>
      <c r="L1235" s="55"/>
      <c r="M1235" s="55"/>
    </row>
    <row r="1236" s="56" customFormat="1" ht="22" customHeight="1" spans="1:13">
      <c r="A1236" s="64">
        <v>2220599</v>
      </c>
      <c r="B1236" s="78" t="s">
        <v>1236</v>
      </c>
      <c r="C1236" s="68">
        <f t="shared" si="20"/>
        <v>0</v>
      </c>
      <c r="D1236" s="79"/>
      <c r="E1236" s="79"/>
      <c r="F1236" s="79"/>
      <c r="L1236" s="55"/>
      <c r="M1236" s="55"/>
    </row>
    <row r="1237" ht="22" customHeight="1" spans="1:6">
      <c r="A1237" s="64">
        <v>224</v>
      </c>
      <c r="B1237" s="85" t="s">
        <v>1237</v>
      </c>
      <c r="C1237" s="72">
        <f t="shared" si="20"/>
        <v>3089</v>
      </c>
      <c r="D1237" s="73">
        <f>D1238+D1249+D1256+D1264+D1277+D1281+D1285</f>
        <v>3089</v>
      </c>
      <c r="E1237" s="73"/>
      <c r="F1237" s="73"/>
    </row>
    <row r="1238" ht="22" customHeight="1" spans="1:6">
      <c r="A1238" s="64">
        <v>22401</v>
      </c>
      <c r="B1238" s="81" t="s">
        <v>1238</v>
      </c>
      <c r="C1238" s="76">
        <f t="shared" si="20"/>
        <v>814</v>
      </c>
      <c r="D1238" s="77">
        <f>SUM(D1239:D1248)</f>
        <v>814</v>
      </c>
      <c r="E1238" s="77"/>
      <c r="F1238" s="77"/>
    </row>
    <row r="1239" ht="22" customHeight="1" spans="1:6">
      <c r="A1239" s="64">
        <v>2240101</v>
      </c>
      <c r="B1239" s="78" t="s">
        <v>294</v>
      </c>
      <c r="C1239" s="68">
        <f t="shared" si="20"/>
        <v>269</v>
      </c>
      <c r="D1239" s="79">
        <v>269</v>
      </c>
      <c r="E1239" s="79"/>
      <c r="F1239" s="79"/>
    </row>
    <row r="1240" s="56" customFormat="1" ht="22" customHeight="1" spans="1:13">
      <c r="A1240" s="64">
        <v>2240102</v>
      </c>
      <c r="B1240" s="78" t="s">
        <v>295</v>
      </c>
      <c r="C1240" s="68">
        <f t="shared" si="20"/>
        <v>0</v>
      </c>
      <c r="D1240" s="80"/>
      <c r="E1240" s="80"/>
      <c r="F1240" s="80"/>
      <c r="L1240" s="55"/>
      <c r="M1240" s="55"/>
    </row>
    <row r="1241" s="56" customFormat="1" ht="22" customHeight="1" spans="1:13">
      <c r="A1241" s="64">
        <v>2240103</v>
      </c>
      <c r="B1241" s="78" t="s">
        <v>296</v>
      </c>
      <c r="C1241" s="68">
        <f t="shared" si="20"/>
        <v>0</v>
      </c>
      <c r="D1241" s="79"/>
      <c r="E1241" s="79"/>
      <c r="F1241" s="79"/>
      <c r="L1241" s="55"/>
      <c r="M1241" s="55"/>
    </row>
    <row r="1242" s="56" customFormat="1" ht="22" customHeight="1" spans="1:13">
      <c r="A1242" s="64">
        <v>2240104</v>
      </c>
      <c r="B1242" s="78" t="s">
        <v>1239</v>
      </c>
      <c r="C1242" s="68">
        <f t="shared" si="20"/>
        <v>0</v>
      </c>
      <c r="D1242" s="79"/>
      <c r="E1242" s="79"/>
      <c r="F1242" s="79"/>
      <c r="L1242" s="55"/>
      <c r="M1242" s="55"/>
    </row>
    <row r="1243" s="56" customFormat="1" ht="22" customHeight="1" spans="1:13">
      <c r="A1243" s="64">
        <v>2240105</v>
      </c>
      <c r="B1243" s="78" t="s">
        <v>1240</v>
      </c>
      <c r="C1243" s="68">
        <f t="shared" si="20"/>
        <v>0</v>
      </c>
      <c r="D1243" s="79"/>
      <c r="E1243" s="79"/>
      <c r="F1243" s="79"/>
      <c r="L1243" s="55"/>
      <c r="M1243" s="55"/>
    </row>
    <row r="1244" ht="22" customHeight="1" spans="1:6">
      <c r="A1244" s="64">
        <v>2240106</v>
      </c>
      <c r="B1244" s="78" t="s">
        <v>1241</v>
      </c>
      <c r="C1244" s="68">
        <f t="shared" si="20"/>
        <v>97</v>
      </c>
      <c r="D1244" s="79">
        <v>97</v>
      </c>
      <c r="E1244" s="79"/>
      <c r="F1244" s="79"/>
    </row>
    <row r="1245" s="56" customFormat="1" ht="22" customHeight="1" spans="1:13">
      <c r="A1245" s="64">
        <v>2240108</v>
      </c>
      <c r="B1245" s="78" t="s">
        <v>1242</v>
      </c>
      <c r="C1245" s="68">
        <f t="shared" si="20"/>
        <v>25</v>
      </c>
      <c r="D1245" s="79">
        <v>25</v>
      </c>
      <c r="E1245" s="79"/>
      <c r="F1245" s="79"/>
      <c r="L1245" s="55"/>
      <c r="M1245" s="55"/>
    </row>
    <row r="1246" ht="22" customHeight="1" spans="1:6">
      <c r="A1246" s="64">
        <v>2240109</v>
      </c>
      <c r="B1246" s="78" t="s">
        <v>1243</v>
      </c>
      <c r="C1246" s="68">
        <f t="shared" si="20"/>
        <v>386</v>
      </c>
      <c r="D1246" s="79">
        <v>386</v>
      </c>
      <c r="E1246" s="79"/>
      <c r="F1246" s="79"/>
    </row>
    <row r="1247" s="56" customFormat="1" ht="22" customHeight="1" spans="1:13">
      <c r="A1247" s="64">
        <v>2240150</v>
      </c>
      <c r="B1247" s="78" t="s">
        <v>307</v>
      </c>
      <c r="C1247" s="68">
        <f t="shared" si="20"/>
        <v>0</v>
      </c>
      <c r="D1247" s="79"/>
      <c r="E1247" s="79"/>
      <c r="F1247" s="79"/>
      <c r="L1247" s="55"/>
      <c r="M1247" s="55"/>
    </row>
    <row r="1248" s="56" customFormat="1" ht="22" customHeight="1" spans="1:13">
      <c r="A1248" s="64">
        <v>2240199</v>
      </c>
      <c r="B1248" s="78" t="s">
        <v>1244</v>
      </c>
      <c r="C1248" s="68">
        <f t="shared" si="20"/>
        <v>37</v>
      </c>
      <c r="D1248" s="79">
        <v>37</v>
      </c>
      <c r="E1248" s="79"/>
      <c r="F1248" s="79"/>
      <c r="L1248" s="55"/>
      <c r="M1248" s="55"/>
    </row>
    <row r="1249" ht="22" customHeight="1" spans="1:6">
      <c r="A1249" s="64">
        <v>22402</v>
      </c>
      <c r="B1249" s="81" t="s">
        <v>1245</v>
      </c>
      <c r="C1249" s="76">
        <f t="shared" si="20"/>
        <v>1678</v>
      </c>
      <c r="D1249" s="77">
        <f>SUM(D1250:D1255)</f>
        <v>1678</v>
      </c>
      <c r="E1249" s="77"/>
      <c r="F1249" s="77"/>
    </row>
    <row r="1250" s="56" customFormat="1" ht="22" customHeight="1" spans="1:13">
      <c r="A1250" s="64">
        <v>2240201</v>
      </c>
      <c r="B1250" s="78" t="s">
        <v>294</v>
      </c>
      <c r="C1250" s="68">
        <f t="shared" si="20"/>
        <v>0</v>
      </c>
      <c r="D1250" s="79"/>
      <c r="E1250" s="79"/>
      <c r="F1250" s="79"/>
      <c r="L1250" s="55"/>
      <c r="M1250" s="55"/>
    </row>
    <row r="1251" s="56" customFormat="1" ht="22" customHeight="1" spans="1:13">
      <c r="A1251" s="64">
        <v>2240202</v>
      </c>
      <c r="B1251" s="78" t="s">
        <v>295</v>
      </c>
      <c r="C1251" s="68">
        <f t="shared" si="20"/>
        <v>0</v>
      </c>
      <c r="D1251" s="79"/>
      <c r="E1251" s="79"/>
      <c r="F1251" s="79"/>
      <c r="L1251" s="55"/>
      <c r="M1251" s="55"/>
    </row>
    <row r="1252" s="56" customFormat="1" ht="22" customHeight="1" spans="1:13">
      <c r="A1252" s="64">
        <v>2240203</v>
      </c>
      <c r="B1252" s="78" t="s">
        <v>296</v>
      </c>
      <c r="C1252" s="68">
        <f t="shared" si="20"/>
        <v>0</v>
      </c>
      <c r="D1252" s="79"/>
      <c r="E1252" s="79"/>
      <c r="F1252" s="79"/>
      <c r="L1252" s="55"/>
      <c r="M1252" s="55"/>
    </row>
    <row r="1253" s="56" customFormat="1" ht="22" customHeight="1" spans="1:13">
      <c r="A1253" s="64">
        <v>2240204</v>
      </c>
      <c r="B1253" s="78" t="s">
        <v>1246</v>
      </c>
      <c r="C1253" s="68">
        <f t="shared" si="20"/>
        <v>1000</v>
      </c>
      <c r="D1253" s="80">
        <f>500+500</f>
        <v>1000</v>
      </c>
      <c r="E1253" s="80"/>
      <c r="F1253" s="80"/>
      <c r="L1253" s="55"/>
      <c r="M1253" s="55"/>
    </row>
    <row r="1254" s="56" customFormat="1" ht="22" customHeight="1" spans="1:13">
      <c r="A1254" s="64">
        <v>2240250</v>
      </c>
      <c r="B1254" s="78" t="s">
        <v>307</v>
      </c>
      <c r="C1254" s="68">
        <f t="shared" si="20"/>
        <v>0</v>
      </c>
      <c r="D1254" s="79"/>
      <c r="E1254" s="79"/>
      <c r="F1254" s="79"/>
      <c r="L1254" s="55"/>
      <c r="M1254" s="55"/>
    </row>
    <row r="1255" ht="22" customHeight="1" spans="1:6">
      <c r="A1255" s="64">
        <v>2240299</v>
      </c>
      <c r="B1255" s="78" t="s">
        <v>1247</v>
      </c>
      <c r="C1255" s="68">
        <f t="shared" si="20"/>
        <v>678</v>
      </c>
      <c r="D1255" s="79">
        <v>678</v>
      </c>
      <c r="E1255" s="79"/>
      <c r="F1255" s="79"/>
    </row>
    <row r="1256" s="56" customFormat="1" ht="22" customHeight="1" spans="1:13">
      <c r="A1256" s="64">
        <v>22404</v>
      </c>
      <c r="B1256" s="81" t="s">
        <v>1248</v>
      </c>
      <c r="C1256" s="76">
        <f t="shared" si="20"/>
        <v>0</v>
      </c>
      <c r="D1256" s="77">
        <f>SUM(D1257:D1263)</f>
        <v>0</v>
      </c>
      <c r="E1256" s="77"/>
      <c r="F1256" s="77"/>
      <c r="L1256" s="55"/>
      <c r="M1256" s="55"/>
    </row>
    <row r="1257" s="56" customFormat="1" ht="22" customHeight="1" spans="1:13">
      <c r="A1257" s="64">
        <v>2240401</v>
      </c>
      <c r="B1257" s="78" t="s">
        <v>294</v>
      </c>
      <c r="C1257" s="68">
        <f t="shared" si="20"/>
        <v>0</v>
      </c>
      <c r="D1257" s="79"/>
      <c r="E1257" s="79"/>
      <c r="F1257" s="79"/>
      <c r="L1257" s="55"/>
      <c r="M1257" s="55"/>
    </row>
    <row r="1258" s="56" customFormat="1" ht="22" customHeight="1" spans="1:13">
      <c r="A1258" s="64">
        <v>2240402</v>
      </c>
      <c r="B1258" s="78" t="s">
        <v>295</v>
      </c>
      <c r="C1258" s="68">
        <f t="shared" si="20"/>
        <v>0</v>
      </c>
      <c r="D1258" s="79"/>
      <c r="E1258" s="79"/>
      <c r="F1258" s="79"/>
      <c r="L1258" s="55"/>
      <c r="M1258" s="55"/>
    </row>
    <row r="1259" s="56" customFormat="1" ht="22" customHeight="1" spans="1:13">
      <c r="A1259" s="64">
        <v>2240403</v>
      </c>
      <c r="B1259" s="78" t="s">
        <v>296</v>
      </c>
      <c r="C1259" s="68">
        <f t="shared" si="20"/>
        <v>0</v>
      </c>
      <c r="D1259" s="79"/>
      <c r="E1259" s="79"/>
      <c r="F1259" s="79"/>
      <c r="L1259" s="55"/>
      <c r="M1259" s="55"/>
    </row>
    <row r="1260" s="56" customFormat="1" ht="22" customHeight="1" spans="1:13">
      <c r="A1260" s="64">
        <v>2240404</v>
      </c>
      <c r="B1260" s="78" t="s">
        <v>1249</v>
      </c>
      <c r="C1260" s="68">
        <f t="shared" si="20"/>
        <v>0</v>
      </c>
      <c r="D1260" s="79"/>
      <c r="E1260" s="79"/>
      <c r="F1260" s="79"/>
      <c r="L1260" s="55"/>
      <c r="M1260" s="55"/>
    </row>
    <row r="1261" s="56" customFormat="1" ht="22" customHeight="1" spans="1:13">
      <c r="A1261" s="64">
        <v>2240405</v>
      </c>
      <c r="B1261" s="78" t="s">
        <v>1250</v>
      </c>
      <c r="C1261" s="68">
        <f t="shared" si="20"/>
        <v>0</v>
      </c>
      <c r="D1261" s="79"/>
      <c r="E1261" s="79"/>
      <c r="F1261" s="79"/>
      <c r="L1261" s="55"/>
      <c r="M1261" s="55"/>
    </row>
    <row r="1262" s="56" customFormat="1" ht="22" customHeight="1" spans="1:13">
      <c r="A1262" s="64">
        <v>2240450</v>
      </c>
      <c r="B1262" s="78" t="s">
        <v>307</v>
      </c>
      <c r="C1262" s="68">
        <f t="shared" si="20"/>
        <v>0</v>
      </c>
      <c r="D1262" s="79"/>
      <c r="E1262" s="79"/>
      <c r="F1262" s="79"/>
      <c r="L1262" s="55"/>
      <c r="M1262" s="55"/>
    </row>
    <row r="1263" s="56" customFormat="1" ht="22" customHeight="1" spans="1:13">
      <c r="A1263" s="64">
        <v>2240499</v>
      </c>
      <c r="B1263" s="78" t="s">
        <v>1251</v>
      </c>
      <c r="C1263" s="68">
        <f t="shared" si="20"/>
        <v>0</v>
      </c>
      <c r="D1263" s="79"/>
      <c r="E1263" s="79"/>
      <c r="F1263" s="79"/>
      <c r="L1263" s="55"/>
      <c r="M1263" s="55"/>
    </row>
    <row r="1264" ht="22" customHeight="1" spans="1:6">
      <c r="A1264" s="64">
        <v>22405</v>
      </c>
      <c r="B1264" s="81" t="s">
        <v>1252</v>
      </c>
      <c r="C1264" s="76">
        <f t="shared" si="20"/>
        <v>54</v>
      </c>
      <c r="D1264" s="77">
        <f>SUM(D1265:D1276)</f>
        <v>54</v>
      </c>
      <c r="E1264" s="77"/>
      <c r="F1264" s="77"/>
    </row>
    <row r="1265" s="56" customFormat="1" ht="22" customHeight="1" spans="1:13">
      <c r="A1265" s="64">
        <v>2240501</v>
      </c>
      <c r="B1265" s="78" t="s">
        <v>294</v>
      </c>
      <c r="C1265" s="68">
        <f t="shared" si="20"/>
        <v>0</v>
      </c>
      <c r="D1265" s="79"/>
      <c r="E1265" s="79"/>
      <c r="F1265" s="79"/>
      <c r="L1265" s="55"/>
      <c r="M1265" s="55"/>
    </row>
    <row r="1266" s="56" customFormat="1" ht="22" customHeight="1" spans="1:13">
      <c r="A1266" s="64">
        <v>2240502</v>
      </c>
      <c r="B1266" s="78" t="s">
        <v>295</v>
      </c>
      <c r="C1266" s="68">
        <f t="shared" si="20"/>
        <v>0</v>
      </c>
      <c r="D1266" s="80"/>
      <c r="E1266" s="80"/>
      <c r="F1266" s="80"/>
      <c r="L1266" s="55"/>
      <c r="M1266" s="55"/>
    </row>
    <row r="1267" s="56" customFormat="1" ht="22" customHeight="1" spans="1:13">
      <c r="A1267" s="64">
        <v>2240503</v>
      </c>
      <c r="B1267" s="78" t="s">
        <v>296</v>
      </c>
      <c r="C1267" s="68">
        <f t="shared" si="20"/>
        <v>0</v>
      </c>
      <c r="D1267" s="79"/>
      <c r="E1267" s="79"/>
      <c r="F1267" s="79"/>
      <c r="L1267" s="55"/>
      <c r="M1267" s="55"/>
    </row>
    <row r="1268" s="56" customFormat="1" ht="22" customHeight="1" spans="1:13">
      <c r="A1268" s="64">
        <v>2240504</v>
      </c>
      <c r="B1268" s="78" t="s">
        <v>1253</v>
      </c>
      <c r="C1268" s="68">
        <f t="shared" si="20"/>
        <v>0</v>
      </c>
      <c r="D1268" s="79"/>
      <c r="E1268" s="79"/>
      <c r="F1268" s="79"/>
      <c r="L1268" s="55"/>
      <c r="M1268" s="55"/>
    </row>
    <row r="1269" s="56" customFormat="1" ht="22" customHeight="1" spans="1:13">
      <c r="A1269" s="64">
        <v>2240505</v>
      </c>
      <c r="B1269" s="78" t="s">
        <v>1254</v>
      </c>
      <c r="C1269" s="68">
        <f t="shared" si="20"/>
        <v>0</v>
      </c>
      <c r="D1269" s="79"/>
      <c r="E1269" s="79"/>
      <c r="F1269" s="79"/>
      <c r="L1269" s="55"/>
      <c r="M1269" s="55"/>
    </row>
    <row r="1270" ht="22" customHeight="1" spans="1:6">
      <c r="A1270" s="64">
        <v>2240506</v>
      </c>
      <c r="B1270" s="78" t="s">
        <v>1255</v>
      </c>
      <c r="C1270" s="68">
        <f t="shared" si="20"/>
        <v>9</v>
      </c>
      <c r="D1270" s="79">
        <v>9</v>
      </c>
      <c r="E1270" s="79"/>
      <c r="F1270" s="79"/>
    </row>
    <row r="1271" s="56" customFormat="1" ht="22" customHeight="1" spans="1:13">
      <c r="A1271" s="64">
        <v>2240507</v>
      </c>
      <c r="B1271" s="78" t="s">
        <v>1256</v>
      </c>
      <c r="C1271" s="68">
        <f t="shared" si="20"/>
        <v>0</v>
      </c>
      <c r="D1271" s="79"/>
      <c r="E1271" s="79"/>
      <c r="F1271" s="79"/>
      <c r="L1271" s="55"/>
      <c r="M1271" s="55"/>
    </row>
    <row r="1272" s="56" customFormat="1" ht="22" customHeight="1" spans="1:13">
      <c r="A1272" s="64">
        <v>2240508</v>
      </c>
      <c r="B1272" s="78" t="s">
        <v>1257</v>
      </c>
      <c r="C1272" s="68">
        <f t="shared" si="20"/>
        <v>0</v>
      </c>
      <c r="D1272" s="79"/>
      <c r="E1272" s="79"/>
      <c r="F1272" s="79"/>
      <c r="L1272" s="55"/>
      <c r="M1272" s="55"/>
    </row>
    <row r="1273" s="56" customFormat="1" ht="22" customHeight="1" spans="1:13">
      <c r="A1273" s="64">
        <v>2240509</v>
      </c>
      <c r="B1273" s="78" t="s">
        <v>1258</v>
      </c>
      <c r="C1273" s="68">
        <f t="shared" si="20"/>
        <v>0</v>
      </c>
      <c r="D1273" s="79"/>
      <c r="E1273" s="79"/>
      <c r="F1273" s="79"/>
      <c r="L1273" s="55"/>
      <c r="M1273" s="55"/>
    </row>
    <row r="1274" ht="22" customHeight="1" spans="1:6">
      <c r="A1274" s="64">
        <v>2240510</v>
      </c>
      <c r="B1274" s="78" t="s">
        <v>1259</v>
      </c>
      <c r="C1274" s="68">
        <f t="shared" si="20"/>
        <v>38</v>
      </c>
      <c r="D1274" s="79">
        <v>38</v>
      </c>
      <c r="E1274" s="79"/>
      <c r="F1274" s="79"/>
    </row>
    <row r="1275" s="56" customFormat="1" ht="22" customHeight="1" spans="1:13">
      <c r="A1275" s="64">
        <v>2240550</v>
      </c>
      <c r="B1275" s="78" t="s">
        <v>1260</v>
      </c>
      <c r="C1275" s="68">
        <f t="shared" si="20"/>
        <v>0</v>
      </c>
      <c r="D1275" s="79"/>
      <c r="E1275" s="79"/>
      <c r="F1275" s="79"/>
      <c r="L1275" s="55"/>
      <c r="M1275" s="55"/>
    </row>
    <row r="1276" s="56" customFormat="1" ht="22" customHeight="1" spans="1:13">
      <c r="A1276" s="64">
        <v>2240599</v>
      </c>
      <c r="B1276" s="78" t="s">
        <v>1261</v>
      </c>
      <c r="C1276" s="68">
        <f t="shared" si="20"/>
        <v>7</v>
      </c>
      <c r="D1276" s="79">
        <v>7</v>
      </c>
      <c r="E1276" s="79"/>
      <c r="F1276" s="79"/>
      <c r="L1276" s="55"/>
      <c r="M1276" s="55"/>
    </row>
    <row r="1277" ht="22" customHeight="1" spans="1:6">
      <c r="A1277" s="64">
        <v>22406</v>
      </c>
      <c r="B1277" s="81" t="s">
        <v>1262</v>
      </c>
      <c r="C1277" s="76">
        <f t="shared" si="20"/>
        <v>543</v>
      </c>
      <c r="D1277" s="77">
        <f>SUM(D1278:D1280)</f>
        <v>543</v>
      </c>
      <c r="E1277" s="77"/>
      <c r="F1277" s="77"/>
    </row>
    <row r="1278" ht="22" customHeight="1" spans="1:6">
      <c r="A1278" s="64">
        <v>2240601</v>
      </c>
      <c r="B1278" s="56" t="s">
        <v>1263</v>
      </c>
      <c r="C1278" s="68">
        <f t="shared" si="20"/>
        <v>543</v>
      </c>
      <c r="D1278" s="79">
        <f>500+43</f>
        <v>543</v>
      </c>
      <c r="E1278" s="79"/>
      <c r="F1278" s="79"/>
    </row>
    <row r="1279" s="56" customFormat="1" ht="22" customHeight="1" spans="1:13">
      <c r="A1279" s="64">
        <v>2240602</v>
      </c>
      <c r="B1279" s="56" t="s">
        <v>1264</v>
      </c>
      <c r="C1279" s="68">
        <f t="shared" si="20"/>
        <v>0</v>
      </c>
      <c r="D1279" s="80"/>
      <c r="E1279" s="80"/>
      <c r="F1279" s="80"/>
      <c r="L1279" s="55"/>
      <c r="M1279" s="55"/>
    </row>
    <row r="1280" ht="22" customHeight="1" spans="1:6">
      <c r="A1280" s="64">
        <v>2240699</v>
      </c>
      <c r="B1280" s="56" t="s">
        <v>1265</v>
      </c>
      <c r="C1280" s="68">
        <f t="shared" si="20"/>
        <v>0</v>
      </c>
      <c r="D1280" s="79"/>
      <c r="E1280" s="79"/>
      <c r="F1280" s="79"/>
    </row>
    <row r="1281" s="56" customFormat="1" ht="22" customHeight="1" spans="1:13">
      <c r="A1281" s="64">
        <v>22407</v>
      </c>
      <c r="B1281" s="81" t="s">
        <v>1266</v>
      </c>
      <c r="C1281" s="76">
        <f t="shared" si="20"/>
        <v>0</v>
      </c>
      <c r="D1281" s="77">
        <f>SUM(D1282:D1284)</f>
        <v>0</v>
      </c>
      <c r="E1281" s="77"/>
      <c r="F1281" s="77"/>
      <c r="L1281" s="55"/>
      <c r="M1281" s="55"/>
    </row>
    <row r="1282" s="56" customFormat="1" ht="22" customHeight="1" spans="1:13">
      <c r="A1282" s="64">
        <v>2240703</v>
      </c>
      <c r="B1282" s="56" t="s">
        <v>1267</v>
      </c>
      <c r="C1282" s="68">
        <f t="shared" si="20"/>
        <v>0</v>
      </c>
      <c r="D1282" s="79"/>
      <c r="E1282" s="79"/>
      <c r="F1282" s="79"/>
      <c r="L1282" s="55"/>
      <c r="M1282" s="55"/>
    </row>
    <row r="1283" s="56" customFormat="1" ht="22" customHeight="1" spans="1:13">
      <c r="A1283" s="64">
        <v>2240704</v>
      </c>
      <c r="B1283" s="56" t="s">
        <v>1268</v>
      </c>
      <c r="C1283" s="68">
        <f t="shared" si="20"/>
        <v>0</v>
      </c>
      <c r="D1283" s="79"/>
      <c r="E1283" s="79"/>
      <c r="F1283" s="79"/>
      <c r="L1283" s="55"/>
      <c r="M1283" s="55"/>
    </row>
    <row r="1284" s="56" customFormat="1" ht="22" customHeight="1" spans="1:13">
      <c r="A1284" s="64">
        <v>2240799</v>
      </c>
      <c r="B1284" s="56" t="s">
        <v>1269</v>
      </c>
      <c r="C1284" s="68">
        <f t="shared" si="20"/>
        <v>0</v>
      </c>
      <c r="D1284" s="79"/>
      <c r="E1284" s="79"/>
      <c r="F1284" s="79"/>
      <c r="L1284" s="55"/>
      <c r="M1284" s="55"/>
    </row>
    <row r="1285" ht="22" customHeight="1" spans="1:6">
      <c r="A1285" s="64">
        <v>22499</v>
      </c>
      <c r="B1285" s="81" t="s">
        <v>1270</v>
      </c>
      <c r="C1285" s="76">
        <f t="shared" si="20"/>
        <v>0</v>
      </c>
      <c r="D1285" s="77">
        <f>D1286</f>
        <v>0</v>
      </c>
      <c r="E1285" s="77"/>
      <c r="F1285" s="77"/>
    </row>
    <row r="1286" ht="22" customHeight="1" spans="1:6">
      <c r="A1286" s="64">
        <v>2249999</v>
      </c>
      <c r="B1286" s="56" t="s">
        <v>1271</v>
      </c>
      <c r="C1286" s="68">
        <f t="shared" si="20"/>
        <v>0</v>
      </c>
      <c r="D1286" s="79"/>
      <c r="E1286" s="79"/>
      <c r="F1286" s="79"/>
    </row>
    <row r="1287" ht="22" customHeight="1" spans="1:6">
      <c r="A1287" s="64">
        <v>227</v>
      </c>
      <c r="B1287" s="85" t="s">
        <v>1272</v>
      </c>
      <c r="C1287" s="72">
        <f t="shared" ref="C1287:C1298" si="21">SUM(D1287:F1287)</f>
        <v>2800</v>
      </c>
      <c r="D1287" s="73">
        <v>2800</v>
      </c>
      <c r="E1287" s="73"/>
      <c r="F1287" s="73"/>
    </row>
    <row r="1288" ht="22" customHeight="1" spans="1:6">
      <c r="A1288" s="64">
        <v>229</v>
      </c>
      <c r="B1288" s="85" t="s">
        <v>1273</v>
      </c>
      <c r="C1288" s="72">
        <f t="shared" si="21"/>
        <v>14940</v>
      </c>
      <c r="D1288" s="73">
        <f>SUM(D1289:D1290)</f>
        <v>14940</v>
      </c>
      <c r="E1288" s="73"/>
      <c r="F1288" s="73"/>
    </row>
    <row r="1289" ht="22" customHeight="1" spans="1:6">
      <c r="A1289" s="64">
        <v>22902</v>
      </c>
      <c r="B1289" s="56" t="s">
        <v>1274</v>
      </c>
      <c r="C1289" s="68">
        <f t="shared" si="21"/>
        <v>14940</v>
      </c>
      <c r="D1289" s="79">
        <v>14940</v>
      </c>
      <c r="E1289" s="79"/>
      <c r="F1289" s="79"/>
    </row>
    <row r="1290" s="56" customFormat="1" ht="22" customHeight="1" spans="1:13">
      <c r="A1290" s="64">
        <v>22999</v>
      </c>
      <c r="B1290" s="56" t="s">
        <v>1137</v>
      </c>
      <c r="C1290" s="68">
        <f t="shared" si="21"/>
        <v>0</v>
      </c>
      <c r="D1290" s="79"/>
      <c r="E1290" s="79"/>
      <c r="F1290" s="79"/>
      <c r="L1290" s="55"/>
      <c r="M1290" s="55"/>
    </row>
    <row r="1291" ht="22" customHeight="1" spans="1:6">
      <c r="A1291" s="64">
        <v>232</v>
      </c>
      <c r="B1291" s="85" t="s">
        <v>1275</v>
      </c>
      <c r="C1291" s="72">
        <f t="shared" si="21"/>
        <v>2174</v>
      </c>
      <c r="D1291" s="73">
        <f>D1292</f>
        <v>2174</v>
      </c>
      <c r="E1291" s="73"/>
      <c r="F1291" s="73"/>
    </row>
    <row r="1292" ht="22" customHeight="1" spans="1:6">
      <c r="A1292" s="64">
        <v>23203</v>
      </c>
      <c r="B1292" s="81" t="s">
        <v>1276</v>
      </c>
      <c r="C1292" s="76">
        <f t="shared" si="21"/>
        <v>2174</v>
      </c>
      <c r="D1292" s="84">
        <f>SUM(D1293:D1296)</f>
        <v>2174</v>
      </c>
      <c r="E1292" s="84"/>
      <c r="F1292" s="84"/>
    </row>
    <row r="1293" ht="22" customHeight="1" spans="1:6">
      <c r="A1293" s="64">
        <v>2320301</v>
      </c>
      <c r="B1293" s="56" t="s">
        <v>1277</v>
      </c>
      <c r="C1293" s="68">
        <f t="shared" si="21"/>
        <v>2174</v>
      </c>
      <c r="D1293" s="79">
        <v>2174</v>
      </c>
      <c r="E1293" s="79"/>
      <c r="F1293" s="79"/>
    </row>
    <row r="1294" s="56" customFormat="1" ht="22" customHeight="1" spans="1:13">
      <c r="A1294" s="64">
        <v>2320302</v>
      </c>
      <c r="B1294" s="56" t="s">
        <v>1278</v>
      </c>
      <c r="C1294" s="68">
        <f t="shared" si="21"/>
        <v>0</v>
      </c>
      <c r="D1294" s="79"/>
      <c r="E1294" s="79"/>
      <c r="F1294" s="79"/>
      <c r="L1294" s="55"/>
      <c r="M1294" s="55"/>
    </row>
    <row r="1295" s="56" customFormat="1" ht="22" customHeight="1" spans="1:13">
      <c r="A1295" s="64">
        <v>2320303</v>
      </c>
      <c r="B1295" s="56" t="s">
        <v>1279</v>
      </c>
      <c r="C1295" s="68">
        <f t="shared" si="21"/>
        <v>0</v>
      </c>
      <c r="D1295" s="79"/>
      <c r="E1295" s="79"/>
      <c r="F1295" s="79"/>
      <c r="L1295" s="55"/>
      <c r="M1295" s="55"/>
    </row>
    <row r="1296" s="56" customFormat="1" ht="22" customHeight="1" spans="1:13">
      <c r="A1296" s="64">
        <v>2320399</v>
      </c>
      <c r="B1296" s="56" t="s">
        <v>1280</v>
      </c>
      <c r="C1296" s="68">
        <f t="shared" si="21"/>
        <v>0</v>
      </c>
      <c r="D1296" s="79"/>
      <c r="E1296" s="79"/>
      <c r="F1296" s="79"/>
      <c r="L1296" s="55"/>
      <c r="M1296" s="55"/>
    </row>
    <row r="1297" ht="22" customHeight="1" spans="1:6">
      <c r="A1297" s="64">
        <v>233</v>
      </c>
      <c r="B1297" s="85" t="s">
        <v>1281</v>
      </c>
      <c r="C1297" s="72">
        <f t="shared" si="21"/>
        <v>12</v>
      </c>
      <c r="D1297" s="73">
        <f>D1298</f>
        <v>12</v>
      </c>
      <c r="E1297" s="73"/>
      <c r="F1297" s="73"/>
    </row>
    <row r="1298" ht="22" customHeight="1" spans="1:6">
      <c r="A1298" s="64">
        <v>23303</v>
      </c>
      <c r="B1298" s="56" t="s">
        <v>1282</v>
      </c>
      <c r="C1298" s="68">
        <f t="shared" si="21"/>
        <v>12</v>
      </c>
      <c r="D1298" s="79">
        <v>12</v>
      </c>
      <c r="E1298" s="79"/>
      <c r="F1298" s="79"/>
    </row>
    <row r="1299" ht="22" customHeight="1" spans="1:1">
      <c r="A1299" s="64"/>
    </row>
    <row r="1300" s="56" customFormat="1" ht="22" customHeight="1" spans="2:6">
      <c r="B1300" s="87" t="s">
        <v>1283</v>
      </c>
      <c r="C1300" s="70">
        <f t="shared" ref="C1300:C1363" si="22">SUM(D1300:F1300)</f>
        <v>82768</v>
      </c>
      <c r="D1300" s="88"/>
      <c r="E1300" s="88">
        <f>E1301+E1309+E1325+E1336+E1393+E1428+E1480+E1485+E1488+E1514+E1550+E1532</f>
        <v>82768</v>
      </c>
      <c r="F1300" s="88"/>
    </row>
    <row r="1301" s="56" customFormat="1" ht="22" customHeight="1" spans="1:6">
      <c r="A1301" s="64">
        <v>206</v>
      </c>
      <c r="B1301" s="89" t="s">
        <v>554</v>
      </c>
      <c r="C1301" s="72">
        <f t="shared" si="22"/>
        <v>0</v>
      </c>
      <c r="D1301" s="73"/>
      <c r="E1301" s="73">
        <f>E1302</f>
        <v>0</v>
      </c>
      <c r="F1301" s="73"/>
    </row>
    <row r="1302" s="56" customFormat="1" ht="22" customHeight="1" spans="1:6">
      <c r="A1302" s="64">
        <v>20610</v>
      </c>
      <c r="B1302" s="90" t="s">
        <v>1284</v>
      </c>
      <c r="C1302" s="76">
        <f t="shared" si="22"/>
        <v>0</v>
      </c>
      <c r="D1302" s="77"/>
      <c r="E1302" s="77">
        <f>SUM(E1303:E1308)</f>
        <v>0</v>
      </c>
      <c r="F1302" s="77"/>
    </row>
    <row r="1303" s="56" customFormat="1" ht="22" customHeight="1" spans="1:10">
      <c r="A1303" s="64">
        <v>2061001</v>
      </c>
      <c r="B1303" s="64" t="s">
        <v>1285</v>
      </c>
      <c r="C1303" s="68">
        <f t="shared" si="22"/>
        <v>0</v>
      </c>
      <c r="D1303" s="91"/>
      <c r="E1303" s="79"/>
      <c r="F1303" s="64"/>
      <c r="G1303" s="68"/>
      <c r="H1303" s="91"/>
      <c r="I1303" s="79"/>
      <c r="J1303" s="79"/>
    </row>
    <row r="1304" s="56" customFormat="1" ht="22" customHeight="1" spans="1:6">
      <c r="A1304" s="64">
        <v>2061002</v>
      </c>
      <c r="B1304" s="64" t="s">
        <v>1286</v>
      </c>
      <c r="C1304" s="68">
        <f t="shared" si="22"/>
        <v>0</v>
      </c>
      <c r="D1304" s="91"/>
      <c r="E1304" s="79"/>
      <c r="F1304" s="79"/>
    </row>
    <row r="1305" s="56" customFormat="1" ht="22" customHeight="1" spans="1:6">
      <c r="A1305" s="64">
        <v>2061003</v>
      </c>
      <c r="B1305" s="64" t="s">
        <v>1287</v>
      </c>
      <c r="C1305" s="68">
        <f t="shared" si="22"/>
        <v>0</v>
      </c>
      <c r="D1305" s="91"/>
      <c r="E1305" s="79"/>
      <c r="F1305" s="79"/>
    </row>
    <row r="1306" s="56" customFormat="1" ht="22" customHeight="1" spans="1:6">
      <c r="A1306" s="64">
        <v>2061004</v>
      </c>
      <c r="B1306" s="64" t="s">
        <v>1288</v>
      </c>
      <c r="C1306" s="68">
        <f t="shared" si="22"/>
        <v>0</v>
      </c>
      <c r="D1306" s="91"/>
      <c r="E1306" s="79"/>
      <c r="F1306" s="79"/>
    </row>
    <row r="1307" s="56" customFormat="1" ht="22" customHeight="1" spans="1:6">
      <c r="A1307" s="64">
        <v>2061005</v>
      </c>
      <c r="B1307" s="64" t="s">
        <v>1289</v>
      </c>
      <c r="C1307" s="68">
        <f t="shared" si="22"/>
        <v>0</v>
      </c>
      <c r="D1307" s="91"/>
      <c r="E1307" s="79"/>
      <c r="F1307" s="79"/>
    </row>
    <row r="1308" s="56" customFormat="1" ht="22" customHeight="1" spans="1:6">
      <c r="A1308" s="64">
        <v>2061099</v>
      </c>
      <c r="B1308" s="64" t="s">
        <v>1290</v>
      </c>
      <c r="C1308" s="68">
        <f t="shared" si="22"/>
        <v>0</v>
      </c>
      <c r="D1308" s="91"/>
      <c r="E1308" s="79"/>
      <c r="F1308" s="79"/>
    </row>
    <row r="1309" s="56" customFormat="1" ht="22" customHeight="1" spans="1:6">
      <c r="A1309" s="64">
        <v>207</v>
      </c>
      <c r="B1309" s="89" t="s">
        <v>603</v>
      </c>
      <c r="C1309" s="72">
        <f t="shared" si="22"/>
        <v>0</v>
      </c>
      <c r="D1309" s="73"/>
      <c r="E1309" s="73">
        <f>E1310+E1316+E1322</f>
        <v>0</v>
      </c>
      <c r="F1309" s="73"/>
    </row>
    <row r="1310" s="56" customFormat="1" ht="22" customHeight="1" spans="1:6">
      <c r="A1310" s="64">
        <v>20707</v>
      </c>
      <c r="B1310" s="90" t="s">
        <v>1291</v>
      </c>
      <c r="C1310" s="76">
        <f t="shared" si="22"/>
        <v>0</v>
      </c>
      <c r="D1310" s="77"/>
      <c r="E1310" s="77">
        <f>SUM(E1311:E1315)</f>
        <v>0</v>
      </c>
      <c r="F1310" s="77"/>
    </row>
    <row r="1311" s="56" customFormat="1" ht="22" customHeight="1" spans="1:6">
      <c r="A1311" s="64">
        <v>2070701</v>
      </c>
      <c r="B1311" s="64" t="s">
        <v>1292</v>
      </c>
      <c r="C1311" s="68">
        <f t="shared" si="22"/>
        <v>0</v>
      </c>
      <c r="D1311" s="91"/>
      <c r="E1311" s="79"/>
      <c r="F1311" s="79"/>
    </row>
    <row r="1312" s="56" customFormat="1" ht="22" customHeight="1" spans="1:6">
      <c r="A1312" s="64">
        <v>2070702</v>
      </c>
      <c r="B1312" s="64" t="s">
        <v>1293</v>
      </c>
      <c r="C1312" s="68">
        <f t="shared" si="22"/>
        <v>0</v>
      </c>
      <c r="D1312" s="91"/>
      <c r="E1312" s="79"/>
      <c r="F1312" s="79"/>
    </row>
    <row r="1313" s="56" customFormat="1" ht="22" customHeight="1" spans="1:6">
      <c r="A1313" s="64">
        <v>2070703</v>
      </c>
      <c r="B1313" s="64" t="s">
        <v>1294</v>
      </c>
      <c r="C1313" s="68">
        <f t="shared" si="22"/>
        <v>0</v>
      </c>
      <c r="D1313" s="91"/>
      <c r="E1313" s="79"/>
      <c r="F1313" s="79"/>
    </row>
    <row r="1314" s="56" customFormat="1" ht="22" customHeight="1" spans="1:6">
      <c r="A1314" s="64">
        <v>2070704</v>
      </c>
      <c r="B1314" s="64" t="s">
        <v>1295</v>
      </c>
      <c r="C1314" s="68">
        <f t="shared" si="22"/>
        <v>0</v>
      </c>
      <c r="D1314" s="91"/>
      <c r="E1314" s="79"/>
      <c r="F1314" s="79"/>
    </row>
    <row r="1315" s="56" customFormat="1" ht="22" customHeight="1" spans="1:6">
      <c r="A1315" s="64">
        <v>2070799</v>
      </c>
      <c r="B1315" s="64" t="s">
        <v>1296</v>
      </c>
      <c r="C1315" s="68">
        <f t="shared" si="22"/>
        <v>0</v>
      </c>
      <c r="D1315" s="91"/>
      <c r="E1315" s="79"/>
      <c r="F1315" s="79"/>
    </row>
    <row r="1316" s="56" customFormat="1" ht="22" customHeight="1" spans="1:6">
      <c r="A1316" s="64">
        <v>20709</v>
      </c>
      <c r="B1316" s="90" t="s">
        <v>1297</v>
      </c>
      <c r="C1316" s="76">
        <f t="shared" si="22"/>
        <v>0</v>
      </c>
      <c r="D1316" s="77"/>
      <c r="E1316" s="77">
        <f>SUM(E1317:E1321)</f>
        <v>0</v>
      </c>
      <c r="F1316" s="77"/>
    </row>
    <row r="1317" s="56" customFormat="1" ht="22" customHeight="1" spans="1:6">
      <c r="A1317" s="64">
        <v>2070901</v>
      </c>
      <c r="B1317" s="64" t="s">
        <v>1298</v>
      </c>
      <c r="C1317" s="68">
        <f t="shared" si="22"/>
        <v>0</v>
      </c>
      <c r="D1317" s="91"/>
      <c r="E1317" s="79"/>
      <c r="F1317" s="79"/>
    </row>
    <row r="1318" s="56" customFormat="1" ht="22" customHeight="1" spans="1:6">
      <c r="A1318" s="64">
        <v>2070902</v>
      </c>
      <c r="B1318" s="64" t="s">
        <v>1299</v>
      </c>
      <c r="C1318" s="68">
        <f t="shared" si="22"/>
        <v>0</v>
      </c>
      <c r="D1318" s="91"/>
      <c r="E1318" s="79"/>
      <c r="F1318" s="79"/>
    </row>
    <row r="1319" s="56" customFormat="1" ht="22" customHeight="1" spans="1:6">
      <c r="A1319" s="64">
        <v>2070903</v>
      </c>
      <c r="B1319" s="64" t="s">
        <v>1300</v>
      </c>
      <c r="C1319" s="68">
        <f t="shared" si="22"/>
        <v>0</v>
      </c>
      <c r="D1319" s="91"/>
      <c r="E1319" s="79"/>
      <c r="F1319" s="79"/>
    </row>
    <row r="1320" s="56" customFormat="1" ht="22" customHeight="1" spans="1:6">
      <c r="A1320" s="64">
        <v>2070904</v>
      </c>
      <c r="B1320" s="64" t="s">
        <v>1301</v>
      </c>
      <c r="C1320" s="68">
        <f t="shared" si="22"/>
        <v>0</v>
      </c>
      <c r="D1320" s="91"/>
      <c r="E1320" s="79"/>
      <c r="F1320" s="79"/>
    </row>
    <row r="1321" s="56" customFormat="1" ht="22" customHeight="1" spans="1:6">
      <c r="A1321" s="64">
        <v>2070999</v>
      </c>
      <c r="B1321" s="64" t="s">
        <v>1302</v>
      </c>
      <c r="C1321" s="68">
        <f t="shared" si="22"/>
        <v>0</v>
      </c>
      <c r="D1321" s="91"/>
      <c r="E1321" s="79"/>
      <c r="F1321" s="79"/>
    </row>
    <row r="1322" s="56" customFormat="1" ht="22" customHeight="1" spans="1:6">
      <c r="A1322" s="64">
        <v>20710</v>
      </c>
      <c r="B1322" s="90" t="s">
        <v>1303</v>
      </c>
      <c r="C1322" s="76">
        <f t="shared" si="22"/>
        <v>0</v>
      </c>
      <c r="D1322" s="77"/>
      <c r="E1322" s="77">
        <f>SUM(E1323:E1324)</f>
        <v>0</v>
      </c>
      <c r="F1322" s="77"/>
    </row>
    <row r="1323" s="56" customFormat="1" ht="22" customHeight="1" spans="1:6">
      <c r="A1323" s="64">
        <v>2071001</v>
      </c>
      <c r="B1323" s="64" t="s">
        <v>1304</v>
      </c>
      <c r="C1323" s="68">
        <f t="shared" si="22"/>
        <v>0</v>
      </c>
      <c r="D1323" s="91"/>
      <c r="E1323" s="79"/>
      <c r="F1323" s="79"/>
    </row>
    <row r="1324" s="56" customFormat="1" ht="22" customHeight="1" spans="1:6">
      <c r="A1324" s="64">
        <v>2071099</v>
      </c>
      <c r="B1324" s="64" t="s">
        <v>1305</v>
      </c>
      <c r="C1324" s="68">
        <f t="shared" si="22"/>
        <v>0</v>
      </c>
      <c r="D1324" s="91"/>
      <c r="E1324" s="79"/>
      <c r="F1324" s="79"/>
    </row>
    <row r="1325" s="56" customFormat="1" ht="22" customHeight="1" spans="1:6">
      <c r="A1325" s="64">
        <v>211</v>
      </c>
      <c r="B1325" s="89" t="s">
        <v>821</v>
      </c>
      <c r="C1325" s="72">
        <f t="shared" si="22"/>
        <v>0</v>
      </c>
      <c r="D1325" s="73"/>
      <c r="E1325" s="73">
        <f>E1326+E1331</f>
        <v>0</v>
      </c>
      <c r="F1325" s="73"/>
    </row>
    <row r="1326" s="56" customFormat="1" ht="22" customHeight="1" spans="1:6">
      <c r="A1326" s="64">
        <v>21160</v>
      </c>
      <c r="B1326" s="90" t="s">
        <v>1306</v>
      </c>
      <c r="C1326" s="76">
        <f t="shared" si="22"/>
        <v>0</v>
      </c>
      <c r="D1326" s="77"/>
      <c r="E1326" s="77">
        <f>SUM(E1327:E1330)</f>
        <v>0</v>
      </c>
      <c r="F1326" s="77"/>
    </row>
    <row r="1327" s="56" customFormat="1" ht="22" customHeight="1" spans="1:6">
      <c r="A1327" s="64">
        <v>2116001</v>
      </c>
      <c r="B1327" s="64" t="s">
        <v>1307</v>
      </c>
      <c r="C1327" s="68">
        <f t="shared" si="22"/>
        <v>0</v>
      </c>
      <c r="D1327" s="91"/>
      <c r="E1327" s="79"/>
      <c r="F1327" s="79"/>
    </row>
    <row r="1328" s="56" customFormat="1" ht="22" customHeight="1" spans="1:6">
      <c r="A1328" s="64">
        <v>2116002</v>
      </c>
      <c r="B1328" s="64" t="s">
        <v>1308</v>
      </c>
      <c r="C1328" s="68">
        <f t="shared" si="22"/>
        <v>0</v>
      </c>
      <c r="D1328" s="91"/>
      <c r="E1328" s="79"/>
      <c r="F1328" s="79"/>
    </row>
    <row r="1329" s="56" customFormat="1" ht="22" customHeight="1" spans="1:6">
      <c r="A1329" s="64">
        <v>2116003</v>
      </c>
      <c r="B1329" s="64" t="s">
        <v>1309</v>
      </c>
      <c r="C1329" s="68">
        <f t="shared" si="22"/>
        <v>0</v>
      </c>
      <c r="D1329" s="91"/>
      <c r="E1329" s="79"/>
      <c r="F1329" s="79"/>
    </row>
    <row r="1330" s="56" customFormat="1" ht="22" customHeight="1" spans="1:6">
      <c r="A1330" s="64">
        <v>2116099</v>
      </c>
      <c r="B1330" s="64" t="s">
        <v>1310</v>
      </c>
      <c r="C1330" s="68">
        <f t="shared" si="22"/>
        <v>0</v>
      </c>
      <c r="D1330" s="91"/>
      <c r="E1330" s="79"/>
      <c r="F1330" s="79"/>
    </row>
    <row r="1331" s="56" customFormat="1" ht="22" customHeight="1" spans="1:6">
      <c r="A1331" s="64">
        <v>21161</v>
      </c>
      <c r="B1331" s="90" t="s">
        <v>1311</v>
      </c>
      <c r="C1331" s="76">
        <f t="shared" si="22"/>
        <v>0</v>
      </c>
      <c r="D1331" s="77"/>
      <c r="E1331" s="77">
        <f>SUM(E1332:E1335)</f>
        <v>0</v>
      </c>
      <c r="F1331" s="77"/>
    </row>
    <row r="1332" s="56" customFormat="1" ht="22" customHeight="1" spans="1:6">
      <c r="A1332" s="64">
        <v>2116101</v>
      </c>
      <c r="B1332" s="64" t="s">
        <v>1312</v>
      </c>
      <c r="C1332" s="68">
        <f t="shared" si="22"/>
        <v>0</v>
      </c>
      <c r="D1332" s="91"/>
      <c r="E1332" s="79"/>
      <c r="F1332" s="79"/>
    </row>
    <row r="1333" s="56" customFormat="1" ht="22" customHeight="1" spans="1:6">
      <c r="A1333" s="64">
        <v>2116102</v>
      </c>
      <c r="B1333" s="64" t="s">
        <v>1313</v>
      </c>
      <c r="C1333" s="68">
        <f t="shared" si="22"/>
        <v>0</v>
      </c>
      <c r="D1333" s="91"/>
      <c r="E1333" s="79"/>
      <c r="F1333" s="79"/>
    </row>
    <row r="1334" s="56" customFormat="1" ht="22" customHeight="1" spans="1:6">
      <c r="A1334" s="64">
        <v>2116103</v>
      </c>
      <c r="B1334" s="64" t="s">
        <v>1314</v>
      </c>
      <c r="C1334" s="68">
        <f t="shared" si="22"/>
        <v>0</v>
      </c>
      <c r="D1334" s="91"/>
      <c r="E1334" s="79"/>
      <c r="F1334" s="79"/>
    </row>
    <row r="1335" s="56" customFormat="1" ht="22" customHeight="1" spans="1:6">
      <c r="A1335" s="64">
        <v>2116104</v>
      </c>
      <c r="B1335" s="64" t="s">
        <v>1315</v>
      </c>
      <c r="C1335" s="68">
        <f t="shared" si="22"/>
        <v>0</v>
      </c>
      <c r="D1335" s="91"/>
      <c r="E1335" s="79"/>
      <c r="F1335" s="79"/>
    </row>
    <row r="1336" s="56" customFormat="1" ht="22" customHeight="1" spans="1:6">
      <c r="A1336" s="64">
        <v>212</v>
      </c>
      <c r="B1336" s="89" t="s">
        <v>888</v>
      </c>
      <c r="C1336" s="72">
        <f t="shared" si="22"/>
        <v>14794</v>
      </c>
      <c r="D1336" s="73"/>
      <c r="E1336" s="73">
        <f>E1337+E1352+E1356+E1357+E1363+E1367+E1371+E1375+E1381+E1384</f>
        <v>14794</v>
      </c>
      <c r="F1336" s="73"/>
    </row>
    <row r="1337" s="56" customFormat="1" ht="22" customHeight="1" spans="1:6">
      <c r="A1337" s="64">
        <v>21208</v>
      </c>
      <c r="B1337" s="90" t="s">
        <v>1316</v>
      </c>
      <c r="C1337" s="76">
        <f t="shared" si="22"/>
        <v>13257</v>
      </c>
      <c r="D1337" s="77"/>
      <c r="E1337" s="77">
        <f>SUM(E1338:E1351)</f>
        <v>13257</v>
      </c>
      <c r="F1337" s="77"/>
    </row>
    <row r="1338" s="56" customFormat="1" ht="22" customHeight="1" spans="1:6">
      <c r="A1338" s="64">
        <v>2120801</v>
      </c>
      <c r="B1338" s="64" t="s">
        <v>1317</v>
      </c>
      <c r="C1338" s="68">
        <f t="shared" si="22"/>
        <v>7166</v>
      </c>
      <c r="D1338" s="91"/>
      <c r="E1338" s="79">
        <f>6033+610+523</f>
        <v>7166</v>
      </c>
      <c r="F1338" s="79"/>
    </row>
    <row r="1339" s="56" customFormat="1" ht="22" customHeight="1" spans="1:6">
      <c r="A1339" s="64">
        <v>2120802</v>
      </c>
      <c r="B1339" s="64" t="s">
        <v>1318</v>
      </c>
      <c r="C1339" s="68">
        <f t="shared" si="22"/>
        <v>0</v>
      </c>
      <c r="D1339" s="91"/>
      <c r="E1339" s="79"/>
      <c r="F1339" s="79"/>
    </row>
    <row r="1340" s="56" customFormat="1" ht="22" customHeight="1" spans="1:6">
      <c r="A1340" s="64">
        <v>2120803</v>
      </c>
      <c r="B1340" s="64" t="s">
        <v>1319</v>
      </c>
      <c r="C1340" s="68">
        <f t="shared" si="22"/>
        <v>25</v>
      </c>
      <c r="D1340" s="91"/>
      <c r="E1340" s="79">
        <f>-399-19+443</f>
        <v>25</v>
      </c>
      <c r="F1340" s="79"/>
    </row>
    <row r="1341" s="56" customFormat="1" ht="22" customHeight="1" spans="1:6">
      <c r="A1341" s="64">
        <v>2120804</v>
      </c>
      <c r="B1341" s="64" t="s">
        <v>1320</v>
      </c>
      <c r="C1341" s="68">
        <f t="shared" si="22"/>
        <v>4629</v>
      </c>
      <c r="D1341" s="91"/>
      <c r="E1341" s="79">
        <f>-1283+5912</f>
        <v>4629</v>
      </c>
      <c r="F1341" s="79"/>
    </row>
    <row r="1342" s="56" customFormat="1" ht="22" customHeight="1" spans="1:6">
      <c r="A1342" s="64">
        <v>2120805</v>
      </c>
      <c r="B1342" s="64" t="s">
        <v>1321</v>
      </c>
      <c r="C1342" s="68">
        <f t="shared" si="22"/>
        <v>500</v>
      </c>
      <c r="D1342" s="91"/>
      <c r="E1342" s="79">
        <v>500</v>
      </c>
      <c r="F1342" s="79"/>
    </row>
    <row r="1343" s="56" customFormat="1" ht="22" customHeight="1" spans="1:6">
      <c r="A1343" s="64">
        <v>2120806</v>
      </c>
      <c r="B1343" s="64" t="s">
        <v>1322</v>
      </c>
      <c r="C1343" s="68">
        <f t="shared" si="22"/>
        <v>0</v>
      </c>
      <c r="D1343" s="91"/>
      <c r="E1343" s="79"/>
      <c r="F1343" s="79"/>
    </row>
    <row r="1344" s="56" customFormat="1" ht="22" customHeight="1" spans="1:6">
      <c r="A1344" s="64">
        <v>2120807</v>
      </c>
      <c r="B1344" s="64" t="s">
        <v>1323</v>
      </c>
      <c r="C1344" s="68">
        <f t="shared" si="22"/>
        <v>0</v>
      </c>
      <c r="D1344" s="91"/>
      <c r="E1344" s="79"/>
      <c r="F1344" s="79"/>
    </row>
    <row r="1345" s="56" customFormat="1" ht="22" customHeight="1" spans="1:6">
      <c r="A1345" s="64">
        <v>2120809</v>
      </c>
      <c r="B1345" s="64" t="s">
        <v>1324</v>
      </c>
      <c r="C1345" s="68">
        <f t="shared" si="22"/>
        <v>0</v>
      </c>
      <c r="D1345" s="91"/>
      <c r="E1345" s="79"/>
      <c r="F1345" s="79"/>
    </row>
    <row r="1346" s="56" customFormat="1" ht="22" customHeight="1" spans="1:6">
      <c r="A1346" s="64">
        <v>2120810</v>
      </c>
      <c r="B1346" s="64" t="s">
        <v>1325</v>
      </c>
      <c r="C1346" s="68">
        <f t="shared" si="22"/>
        <v>0</v>
      </c>
      <c r="D1346" s="91"/>
      <c r="E1346" s="79"/>
      <c r="F1346" s="79"/>
    </row>
    <row r="1347" s="56" customFormat="1" ht="22" customHeight="1" spans="1:6">
      <c r="A1347" s="64">
        <v>2120811</v>
      </c>
      <c r="B1347" s="64" t="s">
        <v>1326</v>
      </c>
      <c r="C1347" s="68">
        <f t="shared" si="22"/>
        <v>0</v>
      </c>
      <c r="D1347" s="91"/>
      <c r="E1347" s="79"/>
      <c r="F1347" s="79"/>
    </row>
    <row r="1348" s="56" customFormat="1" ht="22" customHeight="1" spans="1:6">
      <c r="A1348" s="64">
        <v>2120813</v>
      </c>
      <c r="B1348" s="64" t="s">
        <v>1184</v>
      </c>
      <c r="C1348" s="68">
        <f t="shared" si="22"/>
        <v>0</v>
      </c>
      <c r="D1348" s="91"/>
      <c r="E1348" s="79"/>
      <c r="F1348" s="79"/>
    </row>
    <row r="1349" s="56" customFormat="1" ht="22" customHeight="1" spans="1:6">
      <c r="A1349" s="64">
        <v>2120814</v>
      </c>
      <c r="B1349" s="64" t="s">
        <v>1327</v>
      </c>
      <c r="C1349" s="68">
        <f t="shared" si="22"/>
        <v>266</v>
      </c>
      <c r="D1349" s="91"/>
      <c r="E1349" s="79">
        <f>-81+95+252</f>
        <v>266</v>
      </c>
      <c r="F1349" s="79"/>
    </row>
    <row r="1350" s="56" customFormat="1" ht="22" customHeight="1" spans="1:6">
      <c r="A1350" s="64">
        <v>2120816</v>
      </c>
      <c r="B1350" s="64" t="s">
        <v>1328</v>
      </c>
      <c r="C1350" s="68">
        <f t="shared" si="22"/>
        <v>671</v>
      </c>
      <c r="D1350" s="91"/>
      <c r="E1350" s="79">
        <f>-74+745</f>
        <v>671</v>
      </c>
      <c r="F1350" s="79"/>
    </row>
    <row r="1351" s="56" customFormat="1" ht="22" customHeight="1" spans="1:6">
      <c r="A1351" s="64">
        <v>2120899</v>
      </c>
      <c r="B1351" s="64" t="s">
        <v>1329</v>
      </c>
      <c r="C1351" s="68">
        <f t="shared" si="22"/>
        <v>0</v>
      </c>
      <c r="D1351" s="91"/>
      <c r="E1351" s="79"/>
      <c r="F1351" s="79"/>
    </row>
    <row r="1352" s="56" customFormat="1" ht="22" customHeight="1" spans="1:6">
      <c r="A1352" s="64">
        <v>21210</v>
      </c>
      <c r="B1352" s="90" t="s">
        <v>1330</v>
      </c>
      <c r="C1352" s="76">
        <f t="shared" si="22"/>
        <v>300</v>
      </c>
      <c r="D1352" s="77"/>
      <c r="E1352" s="77">
        <f>SUM(E1353:E1355)</f>
        <v>300</v>
      </c>
      <c r="F1352" s="77"/>
    </row>
    <row r="1353" s="56" customFormat="1" ht="22" customHeight="1" spans="1:6">
      <c r="A1353" s="64">
        <v>2121001</v>
      </c>
      <c r="B1353" s="64" t="s">
        <v>1317</v>
      </c>
      <c r="C1353" s="68">
        <f t="shared" si="22"/>
        <v>300</v>
      </c>
      <c r="D1353" s="91"/>
      <c r="E1353" s="79">
        <f>180+120</f>
        <v>300</v>
      </c>
      <c r="F1353" s="79"/>
    </row>
    <row r="1354" s="56" customFormat="1" ht="22" customHeight="1" spans="1:6">
      <c r="A1354" s="64">
        <v>2121002</v>
      </c>
      <c r="B1354" s="64" t="s">
        <v>1318</v>
      </c>
      <c r="C1354" s="68">
        <f t="shared" si="22"/>
        <v>0</v>
      </c>
      <c r="D1354" s="91"/>
      <c r="E1354" s="79"/>
      <c r="F1354" s="79"/>
    </row>
    <row r="1355" s="56" customFormat="1" ht="22" customHeight="1" spans="1:6">
      <c r="A1355" s="64">
        <v>2121099</v>
      </c>
      <c r="B1355" s="64" t="s">
        <v>1331</v>
      </c>
      <c r="C1355" s="68">
        <f t="shared" si="22"/>
        <v>0</v>
      </c>
      <c r="D1355" s="91"/>
      <c r="E1355" s="79"/>
      <c r="F1355" s="79"/>
    </row>
    <row r="1356" s="56" customFormat="1" ht="22" customHeight="1" spans="1:6">
      <c r="A1356" s="64">
        <v>21211</v>
      </c>
      <c r="B1356" s="90" t="s">
        <v>1332</v>
      </c>
      <c r="C1356" s="76">
        <f t="shared" si="22"/>
        <v>420</v>
      </c>
      <c r="D1356" s="77"/>
      <c r="E1356" s="77">
        <f>78+342</f>
        <v>420</v>
      </c>
      <c r="F1356" s="77"/>
    </row>
    <row r="1357" s="56" customFormat="1" ht="22" customHeight="1" spans="1:6">
      <c r="A1357" s="64">
        <v>21213</v>
      </c>
      <c r="B1357" s="90" t="s">
        <v>1333</v>
      </c>
      <c r="C1357" s="76">
        <f t="shared" si="22"/>
        <v>310</v>
      </c>
      <c r="D1357" s="77"/>
      <c r="E1357" s="77">
        <f>SUM(E1358:E1362)</f>
        <v>310</v>
      </c>
      <c r="F1357" s="77"/>
    </row>
    <row r="1358" s="56" customFormat="1" ht="22" customHeight="1" spans="1:6">
      <c r="A1358" s="64">
        <v>2121301</v>
      </c>
      <c r="B1358" s="64" t="s">
        <v>1334</v>
      </c>
      <c r="C1358" s="68">
        <f t="shared" si="22"/>
        <v>0</v>
      </c>
      <c r="D1358" s="91"/>
      <c r="E1358" s="79"/>
      <c r="F1358" s="79"/>
    </row>
    <row r="1359" s="56" customFormat="1" ht="22" customHeight="1" spans="1:6">
      <c r="A1359" s="64">
        <v>2121302</v>
      </c>
      <c r="B1359" s="64" t="s">
        <v>1335</v>
      </c>
      <c r="C1359" s="68">
        <f t="shared" si="22"/>
        <v>0</v>
      </c>
      <c r="D1359" s="91"/>
      <c r="E1359" s="79"/>
      <c r="F1359" s="79"/>
    </row>
    <row r="1360" s="56" customFormat="1" ht="22" customHeight="1" spans="1:6">
      <c r="A1360" s="64">
        <v>2121303</v>
      </c>
      <c r="B1360" s="64" t="s">
        <v>1336</v>
      </c>
      <c r="C1360" s="68">
        <f t="shared" si="22"/>
        <v>0</v>
      </c>
      <c r="D1360" s="91"/>
      <c r="E1360" s="79"/>
      <c r="F1360" s="79"/>
    </row>
    <row r="1361" s="56" customFormat="1" ht="22" customHeight="1" spans="1:6">
      <c r="A1361" s="64">
        <v>2121304</v>
      </c>
      <c r="B1361" s="64" t="s">
        <v>1337</v>
      </c>
      <c r="C1361" s="68">
        <f t="shared" si="22"/>
        <v>0</v>
      </c>
      <c r="D1361" s="91"/>
      <c r="E1361" s="79"/>
      <c r="F1361" s="79"/>
    </row>
    <row r="1362" s="56" customFormat="1" ht="22" customHeight="1" spans="1:6">
      <c r="A1362" s="64">
        <v>2121399</v>
      </c>
      <c r="B1362" s="64" t="s">
        <v>1338</v>
      </c>
      <c r="C1362" s="68">
        <f t="shared" si="22"/>
        <v>310</v>
      </c>
      <c r="D1362" s="91"/>
      <c r="E1362" s="79">
        <v>310</v>
      </c>
      <c r="F1362" s="79"/>
    </row>
    <row r="1363" s="56" customFormat="1" ht="22" customHeight="1" spans="1:6">
      <c r="A1363" s="64">
        <v>21214</v>
      </c>
      <c r="B1363" s="90" t="s">
        <v>1339</v>
      </c>
      <c r="C1363" s="76">
        <f t="shared" si="22"/>
        <v>507</v>
      </c>
      <c r="D1363" s="77"/>
      <c r="E1363" s="77">
        <f>SUM(E1364:E1366)</f>
        <v>507</v>
      </c>
      <c r="F1363" s="77"/>
    </row>
    <row r="1364" s="56" customFormat="1" ht="22" customHeight="1" spans="1:6">
      <c r="A1364" s="64">
        <v>2121401</v>
      </c>
      <c r="B1364" s="64" t="s">
        <v>1340</v>
      </c>
      <c r="C1364" s="68">
        <f t="shared" ref="C1364:C1427" si="23">SUM(D1364:F1364)</f>
        <v>507</v>
      </c>
      <c r="D1364" s="91"/>
      <c r="E1364" s="79">
        <v>507</v>
      </c>
      <c r="F1364" s="79"/>
    </row>
    <row r="1365" s="56" customFormat="1" ht="22" customHeight="1" spans="1:6">
      <c r="A1365" s="64">
        <v>2121402</v>
      </c>
      <c r="B1365" s="64" t="s">
        <v>1341</v>
      </c>
      <c r="C1365" s="68">
        <f t="shared" si="23"/>
        <v>0</v>
      </c>
      <c r="D1365" s="91"/>
      <c r="E1365" s="79"/>
      <c r="F1365" s="79"/>
    </row>
    <row r="1366" s="56" customFormat="1" ht="22" customHeight="1" spans="1:6">
      <c r="A1366" s="64">
        <v>2121499</v>
      </c>
      <c r="B1366" s="64" t="s">
        <v>1342</v>
      </c>
      <c r="C1366" s="68">
        <f t="shared" si="23"/>
        <v>0</v>
      </c>
      <c r="D1366" s="91"/>
      <c r="E1366" s="79"/>
      <c r="F1366" s="79"/>
    </row>
    <row r="1367" s="56" customFormat="1" ht="22" customHeight="1" spans="1:6">
      <c r="A1367" s="64">
        <v>21215</v>
      </c>
      <c r="B1367" s="90" t="s">
        <v>1343</v>
      </c>
      <c r="C1367" s="76">
        <f t="shared" si="23"/>
        <v>0</v>
      </c>
      <c r="D1367" s="77"/>
      <c r="E1367" s="77"/>
      <c r="F1367" s="77"/>
    </row>
    <row r="1368" s="56" customFormat="1" ht="22" customHeight="1" spans="1:6">
      <c r="A1368" s="64">
        <v>2121501</v>
      </c>
      <c r="B1368" s="64" t="s">
        <v>1317</v>
      </c>
      <c r="C1368" s="68">
        <f t="shared" si="23"/>
        <v>0</v>
      </c>
      <c r="D1368" s="91"/>
      <c r="E1368" s="79"/>
      <c r="F1368" s="79"/>
    </row>
    <row r="1369" s="56" customFormat="1" ht="22" customHeight="1" spans="1:6">
      <c r="A1369" s="64">
        <v>2121502</v>
      </c>
      <c r="B1369" s="64" t="s">
        <v>1318</v>
      </c>
      <c r="C1369" s="68">
        <f t="shared" si="23"/>
        <v>0</v>
      </c>
      <c r="D1369" s="91"/>
      <c r="E1369" s="79"/>
      <c r="F1369" s="79"/>
    </row>
    <row r="1370" s="56" customFormat="1" ht="22" customHeight="1" spans="1:6">
      <c r="A1370" s="64">
        <v>2121599</v>
      </c>
      <c r="B1370" s="64" t="s">
        <v>1344</v>
      </c>
      <c r="C1370" s="68">
        <f t="shared" si="23"/>
        <v>0</v>
      </c>
      <c r="D1370" s="91"/>
      <c r="E1370" s="79"/>
      <c r="F1370" s="79"/>
    </row>
    <row r="1371" s="56" customFormat="1" ht="22" customHeight="1" spans="1:6">
      <c r="A1371" s="64">
        <v>21216</v>
      </c>
      <c r="B1371" s="90" t="s">
        <v>1345</v>
      </c>
      <c r="C1371" s="76">
        <f t="shared" si="23"/>
        <v>0</v>
      </c>
      <c r="D1371" s="77"/>
      <c r="E1371" s="77"/>
      <c r="F1371" s="77"/>
    </row>
    <row r="1372" s="56" customFormat="1" ht="22" customHeight="1" spans="1:6">
      <c r="A1372" s="64">
        <v>2121601</v>
      </c>
      <c r="B1372" s="64" t="s">
        <v>1317</v>
      </c>
      <c r="C1372" s="68">
        <f t="shared" si="23"/>
        <v>0</v>
      </c>
      <c r="D1372" s="91"/>
      <c r="E1372" s="79"/>
      <c r="F1372" s="79"/>
    </row>
    <row r="1373" s="56" customFormat="1" ht="22" customHeight="1" spans="1:6">
      <c r="A1373" s="64">
        <v>2121602</v>
      </c>
      <c r="B1373" s="64" t="s">
        <v>1318</v>
      </c>
      <c r="C1373" s="68">
        <f t="shared" si="23"/>
        <v>0</v>
      </c>
      <c r="D1373" s="91"/>
      <c r="E1373" s="79"/>
      <c r="F1373" s="79"/>
    </row>
    <row r="1374" s="56" customFormat="1" ht="22" customHeight="1" spans="1:6">
      <c r="A1374" s="64">
        <v>2121699</v>
      </c>
      <c r="B1374" s="64" t="s">
        <v>1346</v>
      </c>
      <c r="C1374" s="68">
        <f t="shared" si="23"/>
        <v>0</v>
      </c>
      <c r="D1374" s="91"/>
      <c r="E1374" s="79"/>
      <c r="F1374" s="79"/>
    </row>
    <row r="1375" s="56" customFormat="1" ht="22" customHeight="1" spans="1:6">
      <c r="A1375" s="64">
        <v>21217</v>
      </c>
      <c r="B1375" s="90" t="s">
        <v>1347</v>
      </c>
      <c r="C1375" s="76">
        <f t="shared" si="23"/>
        <v>0</v>
      </c>
      <c r="D1375" s="77"/>
      <c r="E1375" s="77"/>
      <c r="F1375" s="77"/>
    </row>
    <row r="1376" s="56" customFormat="1" ht="22" customHeight="1" spans="1:6">
      <c r="A1376" s="64">
        <v>2121701</v>
      </c>
      <c r="B1376" s="64" t="s">
        <v>1334</v>
      </c>
      <c r="C1376" s="68">
        <f t="shared" si="23"/>
        <v>0</v>
      </c>
      <c r="D1376" s="91"/>
      <c r="E1376" s="79"/>
      <c r="F1376" s="79"/>
    </row>
    <row r="1377" s="56" customFormat="1" ht="22" customHeight="1" spans="1:6">
      <c r="A1377" s="64">
        <v>2121702</v>
      </c>
      <c r="B1377" s="64" t="s">
        <v>1335</v>
      </c>
      <c r="C1377" s="68">
        <f t="shared" si="23"/>
        <v>0</v>
      </c>
      <c r="D1377" s="91"/>
      <c r="E1377" s="79"/>
      <c r="F1377" s="79"/>
    </row>
    <row r="1378" s="56" customFormat="1" ht="22" customHeight="1" spans="1:6">
      <c r="A1378" s="64">
        <v>2121703</v>
      </c>
      <c r="B1378" s="64" t="s">
        <v>1336</v>
      </c>
      <c r="C1378" s="68">
        <f t="shared" si="23"/>
        <v>0</v>
      </c>
      <c r="D1378" s="91"/>
      <c r="E1378" s="79"/>
      <c r="F1378" s="79"/>
    </row>
    <row r="1379" s="56" customFormat="1" ht="22" customHeight="1" spans="1:6">
      <c r="A1379" s="64">
        <v>2121704</v>
      </c>
      <c r="B1379" s="64" t="s">
        <v>1337</v>
      </c>
      <c r="C1379" s="68">
        <f t="shared" si="23"/>
        <v>0</v>
      </c>
      <c r="D1379" s="91"/>
      <c r="E1379" s="79"/>
      <c r="F1379" s="79"/>
    </row>
    <row r="1380" s="56" customFormat="1" ht="22" customHeight="1" spans="1:6">
      <c r="A1380" s="64">
        <v>2121799</v>
      </c>
      <c r="B1380" s="64" t="s">
        <v>1348</v>
      </c>
      <c r="C1380" s="68">
        <f t="shared" si="23"/>
        <v>0</v>
      </c>
      <c r="D1380" s="91"/>
      <c r="E1380" s="79"/>
      <c r="F1380" s="79"/>
    </row>
    <row r="1381" s="56" customFormat="1" ht="22" customHeight="1" spans="1:6">
      <c r="A1381" s="64">
        <v>21218</v>
      </c>
      <c r="B1381" s="90" t="s">
        <v>1349</v>
      </c>
      <c r="C1381" s="76">
        <f t="shared" si="23"/>
        <v>0</v>
      </c>
      <c r="D1381" s="77"/>
      <c r="E1381" s="77"/>
      <c r="F1381" s="77"/>
    </row>
    <row r="1382" s="56" customFormat="1" ht="22" customHeight="1" spans="1:6">
      <c r="A1382" s="64">
        <v>2121801</v>
      </c>
      <c r="B1382" s="64" t="s">
        <v>1340</v>
      </c>
      <c r="C1382" s="68">
        <f t="shared" si="23"/>
        <v>0</v>
      </c>
      <c r="D1382" s="91"/>
      <c r="E1382" s="79"/>
      <c r="F1382" s="79"/>
    </row>
    <row r="1383" s="56" customFormat="1" ht="22" customHeight="1" spans="1:6">
      <c r="A1383" s="64">
        <v>2121899</v>
      </c>
      <c r="B1383" s="64" t="s">
        <v>1350</v>
      </c>
      <c r="C1383" s="68">
        <f t="shared" si="23"/>
        <v>0</v>
      </c>
      <c r="D1383" s="91"/>
      <c r="E1383" s="79"/>
      <c r="F1383" s="79"/>
    </row>
    <row r="1384" s="56" customFormat="1" ht="22" customHeight="1" spans="1:6">
      <c r="A1384" s="64">
        <v>21219</v>
      </c>
      <c r="B1384" s="90" t="s">
        <v>1351</v>
      </c>
      <c r="C1384" s="76">
        <f t="shared" si="23"/>
        <v>0</v>
      </c>
      <c r="D1384" s="77"/>
      <c r="E1384" s="77"/>
      <c r="F1384" s="77"/>
    </row>
    <row r="1385" s="56" customFormat="1" ht="22" customHeight="1" spans="1:6">
      <c r="A1385" s="64">
        <v>2121901</v>
      </c>
      <c r="B1385" s="64" t="s">
        <v>1317</v>
      </c>
      <c r="C1385" s="68">
        <f t="shared" si="23"/>
        <v>0</v>
      </c>
      <c r="D1385" s="91"/>
      <c r="E1385" s="79"/>
      <c r="F1385" s="79"/>
    </row>
    <row r="1386" s="56" customFormat="1" ht="22" customHeight="1" spans="1:6">
      <c r="A1386" s="64">
        <v>2121902</v>
      </c>
      <c r="B1386" s="64" t="s">
        <v>1318</v>
      </c>
      <c r="C1386" s="68">
        <f t="shared" si="23"/>
        <v>0</v>
      </c>
      <c r="D1386" s="91"/>
      <c r="E1386" s="79"/>
      <c r="F1386" s="79"/>
    </row>
    <row r="1387" s="56" customFormat="1" ht="22" customHeight="1" spans="1:6">
      <c r="A1387" s="64">
        <v>2121903</v>
      </c>
      <c r="B1387" s="64" t="s">
        <v>1319</v>
      </c>
      <c r="C1387" s="68">
        <f t="shared" si="23"/>
        <v>0</v>
      </c>
      <c r="D1387" s="91"/>
      <c r="E1387" s="79"/>
      <c r="F1387" s="79"/>
    </row>
    <row r="1388" s="56" customFormat="1" ht="22" customHeight="1" spans="1:6">
      <c r="A1388" s="64">
        <v>2121904</v>
      </c>
      <c r="B1388" s="64" t="s">
        <v>1320</v>
      </c>
      <c r="C1388" s="68">
        <f t="shared" si="23"/>
        <v>0</v>
      </c>
      <c r="D1388" s="91"/>
      <c r="E1388" s="79"/>
      <c r="F1388" s="79"/>
    </row>
    <row r="1389" s="56" customFormat="1" ht="22" customHeight="1" spans="1:6">
      <c r="A1389" s="64">
        <v>2121905</v>
      </c>
      <c r="B1389" s="64" t="s">
        <v>1323</v>
      </c>
      <c r="C1389" s="68">
        <f t="shared" si="23"/>
        <v>0</v>
      </c>
      <c r="D1389" s="91"/>
      <c r="E1389" s="79"/>
      <c r="F1389" s="79"/>
    </row>
    <row r="1390" s="56" customFormat="1" ht="22" customHeight="1" spans="1:6">
      <c r="A1390" s="64">
        <v>2121906</v>
      </c>
      <c r="B1390" s="64" t="s">
        <v>1325</v>
      </c>
      <c r="C1390" s="68">
        <f t="shared" si="23"/>
        <v>0</v>
      </c>
      <c r="D1390" s="91"/>
      <c r="E1390" s="79"/>
      <c r="F1390" s="79"/>
    </row>
    <row r="1391" s="56" customFormat="1" ht="22" customHeight="1" spans="1:6">
      <c r="A1391" s="64">
        <v>2121907</v>
      </c>
      <c r="B1391" s="64" t="s">
        <v>1326</v>
      </c>
      <c r="C1391" s="68">
        <f t="shared" si="23"/>
        <v>0</v>
      </c>
      <c r="D1391" s="91"/>
      <c r="E1391" s="79"/>
      <c r="F1391" s="79"/>
    </row>
    <row r="1392" s="56" customFormat="1" ht="22" customHeight="1" spans="1:6">
      <c r="A1392" s="64">
        <v>2121999</v>
      </c>
      <c r="B1392" s="64" t="s">
        <v>1352</v>
      </c>
      <c r="C1392" s="68">
        <f t="shared" si="23"/>
        <v>0</v>
      </c>
      <c r="D1392" s="91"/>
      <c r="E1392" s="79"/>
      <c r="F1392" s="79"/>
    </row>
    <row r="1393" s="56" customFormat="1" ht="22" customHeight="1" spans="1:6">
      <c r="A1393" s="64">
        <v>213</v>
      </c>
      <c r="B1393" s="89" t="s">
        <v>908</v>
      </c>
      <c r="C1393" s="72">
        <f t="shared" si="23"/>
        <v>478</v>
      </c>
      <c r="D1393" s="73"/>
      <c r="E1393" s="73">
        <f>E1394+E1399+E1404+E1409+E1412+E1417+E1421+E1425</f>
        <v>478</v>
      </c>
      <c r="F1393" s="73"/>
    </row>
    <row r="1394" s="56" customFormat="1" ht="22" customHeight="1" spans="1:6">
      <c r="A1394" s="64">
        <v>21366</v>
      </c>
      <c r="B1394" s="90" t="s">
        <v>1353</v>
      </c>
      <c r="C1394" s="76">
        <f t="shared" si="23"/>
        <v>0</v>
      </c>
      <c r="D1394" s="77"/>
      <c r="E1394" s="77"/>
      <c r="F1394" s="77"/>
    </row>
    <row r="1395" s="56" customFormat="1" ht="22" customHeight="1" spans="1:6">
      <c r="A1395" s="64">
        <v>2136601</v>
      </c>
      <c r="B1395" s="64" t="s">
        <v>1354</v>
      </c>
      <c r="C1395" s="68">
        <f t="shared" si="23"/>
        <v>0</v>
      </c>
      <c r="D1395" s="91"/>
      <c r="E1395" s="79"/>
      <c r="F1395" s="79"/>
    </row>
    <row r="1396" s="56" customFormat="1" ht="22" customHeight="1" spans="1:6">
      <c r="A1396" s="64">
        <v>2136602</v>
      </c>
      <c r="B1396" s="64" t="s">
        <v>1355</v>
      </c>
      <c r="C1396" s="68">
        <f t="shared" si="23"/>
        <v>0</v>
      </c>
      <c r="D1396" s="91"/>
      <c r="E1396" s="79"/>
      <c r="F1396" s="79"/>
    </row>
    <row r="1397" s="56" customFormat="1" ht="22" customHeight="1" spans="1:6">
      <c r="A1397" s="64">
        <v>2136603</v>
      </c>
      <c r="B1397" s="64" t="s">
        <v>1356</v>
      </c>
      <c r="C1397" s="68">
        <f t="shared" si="23"/>
        <v>0</v>
      </c>
      <c r="D1397" s="91"/>
      <c r="E1397" s="79"/>
      <c r="F1397" s="79"/>
    </row>
    <row r="1398" s="56" customFormat="1" ht="22" customHeight="1" spans="1:6">
      <c r="A1398" s="64">
        <v>2136699</v>
      </c>
      <c r="B1398" s="64" t="s">
        <v>1357</v>
      </c>
      <c r="C1398" s="68">
        <f t="shared" si="23"/>
        <v>0</v>
      </c>
      <c r="D1398" s="91"/>
      <c r="E1398" s="79"/>
      <c r="F1398" s="79"/>
    </row>
    <row r="1399" s="56" customFormat="1" ht="22" customHeight="1" spans="1:6">
      <c r="A1399" s="64">
        <v>21367</v>
      </c>
      <c r="B1399" s="90" t="s">
        <v>1358</v>
      </c>
      <c r="C1399" s="76">
        <f t="shared" si="23"/>
        <v>0</v>
      </c>
      <c r="D1399" s="77"/>
      <c r="E1399" s="77"/>
      <c r="F1399" s="77"/>
    </row>
    <row r="1400" s="56" customFormat="1" ht="22" customHeight="1" spans="1:6">
      <c r="A1400" s="64">
        <v>2136701</v>
      </c>
      <c r="B1400" s="64" t="s">
        <v>1354</v>
      </c>
      <c r="C1400" s="68">
        <f t="shared" si="23"/>
        <v>0</v>
      </c>
      <c r="D1400" s="91"/>
      <c r="E1400" s="79"/>
      <c r="F1400" s="79"/>
    </row>
    <row r="1401" s="56" customFormat="1" ht="22" customHeight="1" spans="1:6">
      <c r="A1401" s="64">
        <v>2136702</v>
      </c>
      <c r="B1401" s="64" t="s">
        <v>1355</v>
      </c>
      <c r="C1401" s="68">
        <f t="shared" si="23"/>
        <v>0</v>
      </c>
      <c r="D1401" s="91"/>
      <c r="E1401" s="79"/>
      <c r="F1401" s="79"/>
    </row>
    <row r="1402" s="56" customFormat="1" ht="22" customHeight="1" spans="1:6">
      <c r="A1402" s="64">
        <v>2136703</v>
      </c>
      <c r="B1402" s="64" t="s">
        <v>1359</v>
      </c>
      <c r="C1402" s="68">
        <f t="shared" si="23"/>
        <v>0</v>
      </c>
      <c r="D1402" s="91"/>
      <c r="E1402" s="79"/>
      <c r="F1402" s="79"/>
    </row>
    <row r="1403" s="56" customFormat="1" ht="22" customHeight="1" spans="1:6">
      <c r="A1403" s="64">
        <v>2136799</v>
      </c>
      <c r="B1403" s="64" t="s">
        <v>1360</v>
      </c>
      <c r="C1403" s="68">
        <f t="shared" si="23"/>
        <v>0</v>
      </c>
      <c r="D1403" s="91"/>
      <c r="E1403" s="79"/>
      <c r="F1403" s="79"/>
    </row>
    <row r="1404" s="56" customFormat="1" ht="22" customHeight="1" spans="1:6">
      <c r="A1404" s="64">
        <v>21369</v>
      </c>
      <c r="B1404" s="90" t="s">
        <v>1361</v>
      </c>
      <c r="C1404" s="76">
        <f t="shared" si="23"/>
        <v>0</v>
      </c>
      <c r="D1404" s="77"/>
      <c r="E1404" s="77"/>
      <c r="F1404" s="77"/>
    </row>
    <row r="1405" s="56" customFormat="1" ht="22" customHeight="1" spans="1:6">
      <c r="A1405" s="64">
        <v>2136901</v>
      </c>
      <c r="B1405" s="64" t="s">
        <v>971</v>
      </c>
      <c r="C1405" s="68">
        <f t="shared" si="23"/>
        <v>0</v>
      </c>
      <c r="D1405" s="91"/>
      <c r="E1405" s="79"/>
      <c r="F1405" s="79"/>
    </row>
    <row r="1406" s="56" customFormat="1" ht="22" customHeight="1" spans="1:6">
      <c r="A1406" s="64">
        <v>2136902</v>
      </c>
      <c r="B1406" s="64" t="s">
        <v>1362</v>
      </c>
      <c r="C1406" s="68">
        <f t="shared" si="23"/>
        <v>0</v>
      </c>
      <c r="D1406" s="91"/>
      <c r="E1406" s="79"/>
      <c r="F1406" s="79"/>
    </row>
    <row r="1407" s="56" customFormat="1" ht="22" customHeight="1" spans="1:6">
      <c r="A1407" s="64">
        <v>2136903</v>
      </c>
      <c r="B1407" s="64" t="s">
        <v>1363</v>
      </c>
      <c r="C1407" s="68">
        <f t="shared" si="23"/>
        <v>0</v>
      </c>
      <c r="D1407" s="91"/>
      <c r="E1407" s="79"/>
      <c r="F1407" s="79"/>
    </row>
    <row r="1408" s="56" customFormat="1" ht="22" customHeight="1" spans="1:6">
      <c r="A1408" s="64">
        <v>2136999</v>
      </c>
      <c r="B1408" s="64" t="s">
        <v>1364</v>
      </c>
      <c r="C1408" s="68">
        <f t="shared" si="23"/>
        <v>0</v>
      </c>
      <c r="D1408" s="91"/>
      <c r="E1408" s="79"/>
      <c r="F1408" s="79"/>
    </row>
    <row r="1409" s="56" customFormat="1" ht="22" customHeight="1" spans="1:6">
      <c r="A1409" s="64">
        <v>21370</v>
      </c>
      <c r="B1409" s="90" t="s">
        <v>1365</v>
      </c>
      <c r="C1409" s="76">
        <f t="shared" si="23"/>
        <v>0</v>
      </c>
      <c r="D1409" s="77"/>
      <c r="E1409" s="77"/>
      <c r="F1409" s="77"/>
    </row>
    <row r="1410" s="56" customFormat="1" ht="22" customHeight="1" spans="1:6">
      <c r="A1410" s="64">
        <v>2137001</v>
      </c>
      <c r="B1410" s="64" t="s">
        <v>1354</v>
      </c>
      <c r="C1410" s="68">
        <f t="shared" si="23"/>
        <v>0</v>
      </c>
      <c r="D1410" s="91"/>
      <c r="E1410" s="79"/>
      <c r="F1410" s="79"/>
    </row>
    <row r="1411" s="56" customFormat="1" ht="22" customHeight="1" spans="1:6">
      <c r="A1411" s="64">
        <v>2137099</v>
      </c>
      <c r="B1411" s="64" t="s">
        <v>1366</v>
      </c>
      <c r="C1411" s="68">
        <f t="shared" si="23"/>
        <v>0</v>
      </c>
      <c r="D1411" s="91"/>
      <c r="E1411" s="79"/>
      <c r="F1411" s="79"/>
    </row>
    <row r="1412" s="56" customFormat="1" ht="22" customHeight="1" spans="1:6">
      <c r="A1412" s="64">
        <v>21371</v>
      </c>
      <c r="B1412" s="90" t="s">
        <v>1367</v>
      </c>
      <c r="C1412" s="76">
        <f t="shared" si="23"/>
        <v>0</v>
      </c>
      <c r="D1412" s="77"/>
      <c r="E1412" s="77"/>
      <c r="F1412" s="77"/>
    </row>
    <row r="1413" s="56" customFormat="1" ht="22" customHeight="1" spans="1:6">
      <c r="A1413" s="64">
        <v>2137101</v>
      </c>
      <c r="B1413" s="64" t="s">
        <v>971</v>
      </c>
      <c r="C1413" s="68">
        <f t="shared" si="23"/>
        <v>0</v>
      </c>
      <c r="D1413" s="91"/>
      <c r="E1413" s="79"/>
      <c r="F1413" s="79"/>
    </row>
    <row r="1414" s="56" customFormat="1" ht="22" customHeight="1" spans="1:6">
      <c r="A1414" s="64">
        <v>2137102</v>
      </c>
      <c r="B1414" s="64" t="s">
        <v>1368</v>
      </c>
      <c r="C1414" s="68">
        <f t="shared" si="23"/>
        <v>0</v>
      </c>
      <c r="D1414" s="91"/>
      <c r="E1414" s="79"/>
      <c r="F1414" s="79"/>
    </row>
    <row r="1415" s="56" customFormat="1" ht="22" customHeight="1" spans="1:6">
      <c r="A1415" s="64">
        <v>2137103</v>
      </c>
      <c r="B1415" s="64" t="s">
        <v>1363</v>
      </c>
      <c r="C1415" s="68">
        <f t="shared" si="23"/>
        <v>0</v>
      </c>
      <c r="D1415" s="91"/>
      <c r="E1415" s="79"/>
      <c r="F1415" s="79"/>
    </row>
    <row r="1416" s="56" customFormat="1" ht="22" customHeight="1" spans="1:6">
      <c r="A1416" s="64">
        <v>2137199</v>
      </c>
      <c r="B1416" s="64" t="s">
        <v>1369</v>
      </c>
      <c r="C1416" s="68">
        <f t="shared" si="23"/>
        <v>0</v>
      </c>
      <c r="D1416" s="91"/>
      <c r="E1416" s="79"/>
      <c r="F1416" s="79"/>
    </row>
    <row r="1417" s="56" customFormat="1" ht="27" customHeight="1" spans="1:6">
      <c r="A1417" s="64">
        <v>21372</v>
      </c>
      <c r="B1417" s="92" t="s">
        <v>1370</v>
      </c>
      <c r="C1417" s="76">
        <f t="shared" si="23"/>
        <v>478</v>
      </c>
      <c r="D1417" s="77"/>
      <c r="E1417" s="77">
        <f>SUM(E1418:E1420)</f>
        <v>478</v>
      </c>
      <c r="F1417" s="77"/>
    </row>
    <row r="1418" s="56" customFormat="1" ht="22" customHeight="1" spans="1:6">
      <c r="A1418" s="64">
        <v>2137201</v>
      </c>
      <c r="B1418" s="93" t="s">
        <v>1371</v>
      </c>
      <c r="C1418" s="68">
        <f t="shared" si="23"/>
        <v>43</v>
      </c>
      <c r="D1418" s="91"/>
      <c r="E1418" s="79">
        <f>42+1</f>
        <v>43</v>
      </c>
      <c r="F1418" s="79"/>
    </row>
    <row r="1419" s="56" customFormat="1" ht="22" customHeight="1" spans="1:6">
      <c r="A1419" s="64">
        <v>2137202</v>
      </c>
      <c r="B1419" s="93" t="s">
        <v>1354</v>
      </c>
      <c r="C1419" s="68">
        <f t="shared" si="23"/>
        <v>435</v>
      </c>
      <c r="D1419" s="91"/>
      <c r="E1419" s="79">
        <f>184+251</f>
        <v>435</v>
      </c>
      <c r="F1419" s="79"/>
    </row>
    <row r="1420" s="56" customFormat="1" ht="22" customHeight="1" spans="1:6">
      <c r="A1420" s="64">
        <v>2137299</v>
      </c>
      <c r="B1420" s="93" t="s">
        <v>1372</v>
      </c>
      <c r="C1420" s="68">
        <f t="shared" si="23"/>
        <v>0</v>
      </c>
      <c r="D1420" s="91"/>
      <c r="E1420" s="79"/>
      <c r="F1420" s="79"/>
    </row>
    <row r="1421" s="56" customFormat="1" ht="27" customHeight="1" spans="1:6">
      <c r="A1421" s="64">
        <v>21373</v>
      </c>
      <c r="B1421" s="92" t="s">
        <v>1373</v>
      </c>
      <c r="C1421" s="76">
        <f t="shared" si="23"/>
        <v>0</v>
      </c>
      <c r="D1421" s="77"/>
      <c r="E1421" s="77"/>
      <c r="F1421" s="77"/>
    </row>
    <row r="1422" s="56" customFormat="1" ht="22" customHeight="1" spans="1:6">
      <c r="A1422" s="64">
        <v>2137301</v>
      </c>
      <c r="B1422" s="93" t="s">
        <v>1371</v>
      </c>
      <c r="C1422" s="68">
        <f t="shared" si="23"/>
        <v>0</v>
      </c>
      <c r="D1422" s="91"/>
      <c r="E1422" s="79"/>
      <c r="F1422" s="79"/>
    </row>
    <row r="1423" s="56" customFormat="1" ht="22" customHeight="1" spans="1:6">
      <c r="A1423" s="64">
        <v>2137302</v>
      </c>
      <c r="B1423" s="93" t="s">
        <v>1354</v>
      </c>
      <c r="C1423" s="68">
        <f t="shared" si="23"/>
        <v>0</v>
      </c>
      <c r="D1423" s="91"/>
      <c r="E1423" s="79"/>
      <c r="F1423" s="79"/>
    </row>
    <row r="1424" s="56" customFormat="1" ht="22" customHeight="1" spans="1:6">
      <c r="A1424" s="64">
        <v>2137399</v>
      </c>
      <c r="B1424" s="93" t="s">
        <v>1374</v>
      </c>
      <c r="C1424" s="68">
        <f t="shared" si="23"/>
        <v>0</v>
      </c>
      <c r="D1424" s="91"/>
      <c r="E1424" s="79"/>
      <c r="F1424" s="79"/>
    </row>
    <row r="1425" s="56" customFormat="1" ht="24" customHeight="1" spans="1:6">
      <c r="A1425" s="64">
        <v>21374</v>
      </c>
      <c r="B1425" s="92" t="s">
        <v>1375</v>
      </c>
      <c r="C1425" s="76">
        <f t="shared" si="23"/>
        <v>0</v>
      </c>
      <c r="D1425" s="77"/>
      <c r="E1425" s="77"/>
      <c r="F1425" s="77"/>
    </row>
    <row r="1426" s="56" customFormat="1" ht="22" customHeight="1" spans="1:6">
      <c r="A1426" s="64">
        <v>2137401</v>
      </c>
      <c r="B1426" s="93" t="s">
        <v>1354</v>
      </c>
      <c r="C1426" s="68">
        <f t="shared" si="23"/>
        <v>0</v>
      </c>
      <c r="D1426" s="79"/>
      <c r="E1426" s="79"/>
      <c r="F1426" s="79"/>
    </row>
    <row r="1427" s="56" customFormat="1" ht="33" customHeight="1" spans="1:6">
      <c r="A1427" s="64">
        <v>2137499</v>
      </c>
      <c r="B1427" s="93" t="s">
        <v>1376</v>
      </c>
      <c r="C1427" s="68">
        <f t="shared" si="23"/>
        <v>0</v>
      </c>
      <c r="D1427" s="79"/>
      <c r="E1427" s="79"/>
      <c r="F1427" s="79"/>
    </row>
    <row r="1428" s="56" customFormat="1" ht="22" customHeight="1" spans="1:6">
      <c r="A1428" s="64">
        <v>214</v>
      </c>
      <c r="B1428" s="89" t="s">
        <v>1000</v>
      </c>
      <c r="C1428" s="72">
        <f t="shared" ref="C1428:C1491" si="24">SUM(D1428:F1428)</f>
        <v>0</v>
      </c>
      <c r="D1428" s="73"/>
      <c r="E1428" s="73"/>
      <c r="F1428" s="73"/>
    </row>
    <row r="1429" s="56" customFormat="1" ht="22" customHeight="1" spans="1:6">
      <c r="A1429" s="64">
        <v>21460</v>
      </c>
      <c r="B1429" s="90" t="s">
        <v>1377</v>
      </c>
      <c r="C1429" s="76">
        <f t="shared" si="24"/>
        <v>0</v>
      </c>
      <c r="D1429" s="77"/>
      <c r="E1429" s="77"/>
      <c r="F1429" s="77"/>
    </row>
    <row r="1430" s="56" customFormat="1" ht="22" customHeight="1" spans="1:6">
      <c r="A1430" s="64">
        <v>2146001</v>
      </c>
      <c r="B1430" s="64" t="s">
        <v>1002</v>
      </c>
      <c r="C1430" s="68">
        <f t="shared" si="24"/>
        <v>0</v>
      </c>
      <c r="D1430" s="91"/>
      <c r="E1430" s="79"/>
      <c r="F1430" s="79"/>
    </row>
    <row r="1431" s="56" customFormat="1" ht="22" customHeight="1" spans="1:6">
      <c r="A1431" s="64">
        <v>2146002</v>
      </c>
      <c r="B1431" s="64" t="s">
        <v>1003</v>
      </c>
      <c r="C1431" s="68">
        <f t="shared" si="24"/>
        <v>0</v>
      </c>
      <c r="D1431" s="91"/>
      <c r="E1431" s="79"/>
      <c r="F1431" s="79"/>
    </row>
    <row r="1432" s="56" customFormat="1" ht="22" customHeight="1" spans="1:6">
      <c r="A1432" s="64">
        <v>2146003</v>
      </c>
      <c r="B1432" s="64" t="s">
        <v>1378</v>
      </c>
      <c r="C1432" s="68">
        <f t="shared" si="24"/>
        <v>0</v>
      </c>
      <c r="D1432" s="91"/>
      <c r="E1432" s="79"/>
      <c r="F1432" s="79"/>
    </row>
    <row r="1433" s="56" customFormat="1" ht="22" customHeight="1" spans="1:6">
      <c r="A1433" s="64">
        <v>2146099</v>
      </c>
      <c r="B1433" s="64" t="s">
        <v>1379</v>
      </c>
      <c r="C1433" s="68">
        <f t="shared" si="24"/>
        <v>0</v>
      </c>
      <c r="D1433" s="91"/>
      <c r="E1433" s="79"/>
      <c r="F1433" s="79"/>
    </row>
    <row r="1434" s="56" customFormat="1" ht="22" customHeight="1" spans="1:6">
      <c r="A1434" s="64">
        <v>21462</v>
      </c>
      <c r="B1434" s="90" t="s">
        <v>1380</v>
      </c>
      <c r="C1434" s="76">
        <f t="shared" si="24"/>
        <v>0</v>
      </c>
      <c r="D1434" s="77"/>
      <c r="E1434" s="77"/>
      <c r="F1434" s="77"/>
    </row>
    <row r="1435" s="56" customFormat="1" ht="22" customHeight="1" spans="1:6">
      <c r="A1435" s="64">
        <v>2146201</v>
      </c>
      <c r="B1435" s="64" t="s">
        <v>1378</v>
      </c>
      <c r="C1435" s="68">
        <f t="shared" si="24"/>
        <v>0</v>
      </c>
      <c r="D1435" s="91"/>
      <c r="E1435" s="79"/>
      <c r="F1435" s="79"/>
    </row>
    <row r="1436" s="56" customFormat="1" ht="22" customHeight="1" spans="1:6">
      <c r="A1436" s="64">
        <v>2146202</v>
      </c>
      <c r="B1436" s="64" t="s">
        <v>1381</v>
      </c>
      <c r="C1436" s="68">
        <f t="shared" si="24"/>
        <v>0</v>
      </c>
      <c r="D1436" s="91"/>
      <c r="E1436" s="79"/>
      <c r="F1436" s="79"/>
    </row>
    <row r="1437" s="56" customFormat="1" ht="22" customHeight="1" spans="1:6">
      <c r="A1437" s="64">
        <v>2146203</v>
      </c>
      <c r="B1437" s="64" t="s">
        <v>1382</v>
      </c>
      <c r="C1437" s="68">
        <f t="shared" si="24"/>
        <v>0</v>
      </c>
      <c r="D1437" s="91"/>
      <c r="E1437" s="79"/>
      <c r="F1437" s="79"/>
    </row>
    <row r="1438" s="56" customFormat="1" ht="22" customHeight="1" spans="1:6">
      <c r="A1438" s="64">
        <v>2146299</v>
      </c>
      <c r="B1438" s="64" t="s">
        <v>1383</v>
      </c>
      <c r="C1438" s="68">
        <f t="shared" si="24"/>
        <v>0</v>
      </c>
      <c r="D1438" s="91"/>
      <c r="E1438" s="79"/>
      <c r="F1438" s="79"/>
    </row>
    <row r="1439" s="56" customFormat="1" ht="22" customHeight="1" spans="1:6">
      <c r="A1439" s="64">
        <v>21463</v>
      </c>
      <c r="B1439" s="90" t="s">
        <v>1384</v>
      </c>
      <c r="C1439" s="76">
        <f t="shared" si="24"/>
        <v>0</v>
      </c>
      <c r="D1439" s="77"/>
      <c r="E1439" s="77"/>
      <c r="F1439" s="77"/>
    </row>
    <row r="1440" s="56" customFormat="1" ht="22" customHeight="1" spans="1:6">
      <c r="A1440" s="64">
        <v>2146301</v>
      </c>
      <c r="B1440" s="64" t="s">
        <v>1009</v>
      </c>
      <c r="C1440" s="68">
        <f t="shared" si="24"/>
        <v>0</v>
      </c>
      <c r="D1440" s="91"/>
      <c r="E1440" s="79"/>
      <c r="F1440" s="79"/>
    </row>
    <row r="1441" s="56" customFormat="1" ht="22" customHeight="1" spans="1:6">
      <c r="A1441" s="64">
        <v>2146302</v>
      </c>
      <c r="B1441" s="64" t="s">
        <v>1385</v>
      </c>
      <c r="C1441" s="68">
        <f t="shared" si="24"/>
        <v>0</v>
      </c>
      <c r="D1441" s="91"/>
      <c r="E1441" s="79"/>
      <c r="F1441" s="79"/>
    </row>
    <row r="1442" s="56" customFormat="1" ht="22" customHeight="1" spans="1:6">
      <c r="A1442" s="64">
        <v>2146303</v>
      </c>
      <c r="B1442" s="64" t="s">
        <v>1386</v>
      </c>
      <c r="C1442" s="68">
        <f t="shared" si="24"/>
        <v>0</v>
      </c>
      <c r="D1442" s="91"/>
      <c r="E1442" s="79"/>
      <c r="F1442" s="79"/>
    </row>
    <row r="1443" s="56" customFormat="1" ht="22" customHeight="1" spans="1:6">
      <c r="A1443" s="64">
        <v>2146399</v>
      </c>
      <c r="B1443" s="64" t="s">
        <v>1387</v>
      </c>
      <c r="C1443" s="68">
        <f t="shared" si="24"/>
        <v>0</v>
      </c>
      <c r="D1443" s="91"/>
      <c r="E1443" s="79"/>
      <c r="F1443" s="79"/>
    </row>
    <row r="1444" s="56" customFormat="1" ht="22" customHeight="1" spans="1:6">
      <c r="A1444" s="64">
        <v>21464</v>
      </c>
      <c r="B1444" s="90" t="s">
        <v>1388</v>
      </c>
      <c r="C1444" s="76">
        <f t="shared" si="24"/>
        <v>0</v>
      </c>
      <c r="D1444" s="77"/>
      <c r="E1444" s="77"/>
      <c r="F1444" s="77"/>
    </row>
    <row r="1445" s="56" customFormat="1" ht="22" customHeight="1" spans="1:6">
      <c r="A1445" s="64">
        <v>2146401</v>
      </c>
      <c r="B1445" s="64" t="s">
        <v>1389</v>
      </c>
      <c r="C1445" s="68">
        <f t="shared" si="24"/>
        <v>0</v>
      </c>
      <c r="D1445" s="91"/>
      <c r="E1445" s="79"/>
      <c r="F1445" s="79"/>
    </row>
    <row r="1446" s="56" customFormat="1" ht="22" customHeight="1" spans="1:6">
      <c r="A1446" s="64">
        <v>2146402</v>
      </c>
      <c r="B1446" s="64" t="s">
        <v>1390</v>
      </c>
      <c r="C1446" s="68">
        <f t="shared" si="24"/>
        <v>0</v>
      </c>
      <c r="D1446" s="91"/>
      <c r="E1446" s="79"/>
      <c r="F1446" s="79"/>
    </row>
    <row r="1447" s="56" customFormat="1" ht="22" customHeight="1" spans="1:6">
      <c r="A1447" s="64">
        <v>2146403</v>
      </c>
      <c r="B1447" s="64" t="s">
        <v>1391</v>
      </c>
      <c r="C1447" s="68">
        <f t="shared" si="24"/>
        <v>0</v>
      </c>
      <c r="D1447" s="91"/>
      <c r="E1447" s="79"/>
      <c r="F1447" s="79"/>
    </row>
    <row r="1448" s="56" customFormat="1" ht="22" customHeight="1" spans="1:6">
      <c r="A1448" s="64">
        <v>2146404</v>
      </c>
      <c r="B1448" s="64" t="s">
        <v>1392</v>
      </c>
      <c r="C1448" s="68">
        <f t="shared" si="24"/>
        <v>0</v>
      </c>
      <c r="D1448" s="91"/>
      <c r="E1448" s="79"/>
      <c r="F1448" s="79"/>
    </row>
    <row r="1449" s="56" customFormat="1" ht="22" customHeight="1" spans="1:6">
      <c r="A1449" s="64">
        <v>2146405</v>
      </c>
      <c r="B1449" s="64" t="s">
        <v>1393</v>
      </c>
      <c r="C1449" s="68">
        <f t="shared" si="24"/>
        <v>0</v>
      </c>
      <c r="D1449" s="91"/>
      <c r="E1449" s="79"/>
      <c r="F1449" s="79"/>
    </row>
    <row r="1450" s="56" customFormat="1" ht="22" customHeight="1" spans="1:6">
      <c r="A1450" s="64">
        <v>2146406</v>
      </c>
      <c r="B1450" s="64" t="s">
        <v>1394</v>
      </c>
      <c r="C1450" s="68">
        <f t="shared" si="24"/>
        <v>0</v>
      </c>
      <c r="D1450" s="91"/>
      <c r="E1450" s="79"/>
      <c r="F1450" s="79"/>
    </row>
    <row r="1451" s="56" customFormat="1" ht="22" customHeight="1" spans="1:6">
      <c r="A1451" s="64">
        <v>2146407</v>
      </c>
      <c r="B1451" s="64" t="s">
        <v>1395</v>
      </c>
      <c r="C1451" s="68">
        <f t="shared" si="24"/>
        <v>0</v>
      </c>
      <c r="D1451" s="91"/>
      <c r="E1451" s="79"/>
      <c r="F1451" s="79"/>
    </row>
    <row r="1452" s="56" customFormat="1" ht="22" customHeight="1" spans="1:6">
      <c r="A1452" s="64">
        <v>2146499</v>
      </c>
      <c r="B1452" s="64" t="s">
        <v>1396</v>
      </c>
      <c r="C1452" s="68">
        <f t="shared" si="24"/>
        <v>0</v>
      </c>
      <c r="D1452" s="91"/>
      <c r="E1452" s="79"/>
      <c r="F1452" s="79"/>
    </row>
    <row r="1453" s="56" customFormat="1" ht="22" customHeight="1" spans="1:6">
      <c r="A1453" s="64">
        <v>21468</v>
      </c>
      <c r="B1453" s="90" t="s">
        <v>1397</v>
      </c>
      <c r="C1453" s="76">
        <f t="shared" si="24"/>
        <v>0</v>
      </c>
      <c r="D1453" s="77"/>
      <c r="E1453" s="77"/>
      <c r="F1453" s="77"/>
    </row>
    <row r="1454" s="56" customFormat="1" ht="22" customHeight="1" spans="1:6">
      <c r="A1454" s="64">
        <v>2146801</v>
      </c>
      <c r="B1454" s="64" t="s">
        <v>1398</v>
      </c>
      <c r="C1454" s="68">
        <f t="shared" si="24"/>
        <v>0</v>
      </c>
      <c r="D1454" s="91"/>
      <c r="E1454" s="79"/>
      <c r="F1454" s="79"/>
    </row>
    <row r="1455" s="56" customFormat="1" ht="22" customHeight="1" spans="1:6">
      <c r="A1455" s="64">
        <v>2146802</v>
      </c>
      <c r="B1455" s="64" t="s">
        <v>1399</v>
      </c>
      <c r="C1455" s="68">
        <f t="shared" si="24"/>
        <v>0</v>
      </c>
      <c r="D1455" s="91"/>
      <c r="E1455" s="79"/>
      <c r="F1455" s="79"/>
    </row>
    <row r="1456" s="56" customFormat="1" ht="22" customHeight="1" spans="1:6">
      <c r="A1456" s="64">
        <v>2146803</v>
      </c>
      <c r="B1456" s="64" t="s">
        <v>1400</v>
      </c>
      <c r="C1456" s="68">
        <f t="shared" si="24"/>
        <v>0</v>
      </c>
      <c r="D1456" s="91"/>
      <c r="E1456" s="79"/>
      <c r="F1456" s="79"/>
    </row>
    <row r="1457" s="56" customFormat="1" ht="22" customHeight="1" spans="1:6">
      <c r="A1457" s="64">
        <v>2146804</v>
      </c>
      <c r="B1457" s="64" t="s">
        <v>1401</v>
      </c>
      <c r="C1457" s="68">
        <f t="shared" si="24"/>
        <v>0</v>
      </c>
      <c r="D1457" s="91"/>
      <c r="E1457" s="79"/>
      <c r="F1457" s="79"/>
    </row>
    <row r="1458" s="56" customFormat="1" ht="22" customHeight="1" spans="1:6">
      <c r="A1458" s="64">
        <v>2146805</v>
      </c>
      <c r="B1458" s="64" t="s">
        <v>1402</v>
      </c>
      <c r="C1458" s="68">
        <f t="shared" si="24"/>
        <v>0</v>
      </c>
      <c r="D1458" s="91"/>
      <c r="E1458" s="79"/>
      <c r="F1458" s="79"/>
    </row>
    <row r="1459" s="56" customFormat="1" ht="22" customHeight="1" spans="1:6">
      <c r="A1459" s="64">
        <v>2146899</v>
      </c>
      <c r="B1459" s="64" t="s">
        <v>1403</v>
      </c>
      <c r="C1459" s="68">
        <f t="shared" si="24"/>
        <v>0</v>
      </c>
      <c r="D1459" s="91"/>
      <c r="E1459" s="79"/>
      <c r="F1459" s="79"/>
    </row>
    <row r="1460" s="56" customFormat="1" ht="22" customHeight="1" spans="1:6">
      <c r="A1460" s="64">
        <v>21469</v>
      </c>
      <c r="B1460" s="90" t="s">
        <v>1404</v>
      </c>
      <c r="C1460" s="76">
        <f t="shared" si="24"/>
        <v>0</v>
      </c>
      <c r="D1460" s="77"/>
      <c r="E1460" s="77"/>
      <c r="F1460" s="77"/>
    </row>
    <row r="1461" s="56" customFormat="1" ht="22" customHeight="1" spans="1:6">
      <c r="A1461" s="64">
        <v>2146901</v>
      </c>
      <c r="B1461" s="64" t="s">
        <v>1405</v>
      </c>
      <c r="C1461" s="68">
        <f t="shared" si="24"/>
        <v>0</v>
      </c>
      <c r="D1461" s="91"/>
      <c r="E1461" s="79"/>
      <c r="F1461" s="79"/>
    </row>
    <row r="1462" s="56" customFormat="1" ht="22" customHeight="1" spans="1:6">
      <c r="A1462" s="64">
        <v>2146902</v>
      </c>
      <c r="B1462" s="64" t="s">
        <v>1029</v>
      </c>
      <c r="C1462" s="68">
        <f t="shared" si="24"/>
        <v>0</v>
      </c>
      <c r="D1462" s="91"/>
      <c r="E1462" s="79"/>
      <c r="F1462" s="79"/>
    </row>
    <row r="1463" s="56" customFormat="1" ht="22" customHeight="1" spans="1:6">
      <c r="A1463" s="64">
        <v>2146903</v>
      </c>
      <c r="B1463" s="64" t="s">
        <v>1406</v>
      </c>
      <c r="C1463" s="68">
        <f t="shared" si="24"/>
        <v>0</v>
      </c>
      <c r="D1463" s="91"/>
      <c r="E1463" s="79"/>
      <c r="F1463" s="79"/>
    </row>
    <row r="1464" s="56" customFormat="1" ht="22" customHeight="1" spans="1:6">
      <c r="A1464" s="64">
        <v>2146904</v>
      </c>
      <c r="B1464" s="64" t="s">
        <v>1407</v>
      </c>
      <c r="C1464" s="68">
        <f t="shared" si="24"/>
        <v>0</v>
      </c>
      <c r="D1464" s="91"/>
      <c r="E1464" s="79"/>
      <c r="F1464" s="79"/>
    </row>
    <row r="1465" s="56" customFormat="1" ht="22" customHeight="1" spans="1:6">
      <c r="A1465" s="64">
        <v>2146906</v>
      </c>
      <c r="B1465" s="64" t="s">
        <v>1408</v>
      </c>
      <c r="C1465" s="68">
        <f t="shared" si="24"/>
        <v>0</v>
      </c>
      <c r="D1465" s="91"/>
      <c r="E1465" s="79"/>
      <c r="F1465" s="79"/>
    </row>
    <row r="1466" s="56" customFormat="1" ht="22" customHeight="1" spans="1:6">
      <c r="A1466" s="64">
        <v>2146907</v>
      </c>
      <c r="B1466" s="64" t="s">
        <v>1409</v>
      </c>
      <c r="C1466" s="68">
        <f t="shared" si="24"/>
        <v>0</v>
      </c>
      <c r="D1466" s="91"/>
      <c r="E1466" s="79"/>
      <c r="F1466" s="79"/>
    </row>
    <row r="1467" s="56" customFormat="1" ht="22" customHeight="1" spans="1:6">
      <c r="A1467" s="64">
        <v>2146908</v>
      </c>
      <c r="B1467" s="64" t="s">
        <v>1410</v>
      </c>
      <c r="C1467" s="68">
        <f t="shared" si="24"/>
        <v>0</v>
      </c>
      <c r="D1467" s="91"/>
      <c r="E1467" s="79"/>
      <c r="F1467" s="79"/>
    </row>
    <row r="1468" s="56" customFormat="1" ht="22" customHeight="1" spans="1:6">
      <c r="A1468" s="64">
        <v>2146999</v>
      </c>
      <c r="B1468" s="64" t="s">
        <v>1411</v>
      </c>
      <c r="C1468" s="68">
        <f t="shared" si="24"/>
        <v>0</v>
      </c>
      <c r="D1468" s="91"/>
      <c r="E1468" s="79"/>
      <c r="F1468" s="79"/>
    </row>
    <row r="1469" s="56" customFormat="1" ht="22" customHeight="1" spans="1:6">
      <c r="A1469" s="64">
        <v>21470</v>
      </c>
      <c r="B1469" s="90" t="s">
        <v>1412</v>
      </c>
      <c r="C1469" s="76">
        <f t="shared" si="24"/>
        <v>0</v>
      </c>
      <c r="D1469" s="77"/>
      <c r="E1469" s="77"/>
      <c r="F1469" s="77"/>
    </row>
    <row r="1470" s="56" customFormat="1" ht="22" customHeight="1" spans="1:6">
      <c r="A1470" s="64">
        <v>2147001</v>
      </c>
      <c r="B1470" s="64" t="s">
        <v>1002</v>
      </c>
      <c r="C1470" s="68">
        <f t="shared" si="24"/>
        <v>0</v>
      </c>
      <c r="D1470" s="91"/>
      <c r="E1470" s="79"/>
      <c r="F1470" s="79"/>
    </row>
    <row r="1471" s="56" customFormat="1" ht="22" customHeight="1" spans="1:6">
      <c r="A1471" s="64">
        <v>2147099</v>
      </c>
      <c r="B1471" s="64" t="s">
        <v>1413</v>
      </c>
      <c r="C1471" s="68">
        <f t="shared" si="24"/>
        <v>0</v>
      </c>
      <c r="D1471" s="91"/>
      <c r="E1471" s="79"/>
      <c r="F1471" s="79"/>
    </row>
    <row r="1472" s="56" customFormat="1" ht="22" customHeight="1" spans="1:6">
      <c r="A1472" s="64">
        <v>21471</v>
      </c>
      <c r="B1472" s="90" t="s">
        <v>1414</v>
      </c>
      <c r="C1472" s="76">
        <f t="shared" si="24"/>
        <v>0</v>
      </c>
      <c r="D1472" s="77"/>
      <c r="E1472" s="77"/>
      <c r="F1472" s="77"/>
    </row>
    <row r="1473" s="56" customFormat="1" ht="22" customHeight="1" spans="1:6">
      <c r="A1473" s="64">
        <v>2147101</v>
      </c>
      <c r="B1473" s="64" t="s">
        <v>1002</v>
      </c>
      <c r="C1473" s="68">
        <f t="shared" si="24"/>
        <v>0</v>
      </c>
      <c r="D1473" s="91"/>
      <c r="E1473" s="79"/>
      <c r="F1473" s="79"/>
    </row>
    <row r="1474" s="56" customFormat="1" ht="22" customHeight="1" spans="1:6">
      <c r="A1474" s="64">
        <v>2147199</v>
      </c>
      <c r="B1474" s="64" t="s">
        <v>1415</v>
      </c>
      <c r="C1474" s="68">
        <f t="shared" si="24"/>
        <v>0</v>
      </c>
      <c r="D1474" s="91"/>
      <c r="E1474" s="79"/>
      <c r="F1474" s="79"/>
    </row>
    <row r="1475" s="56" customFormat="1" ht="22" customHeight="1" spans="1:6">
      <c r="A1475" s="64">
        <v>21472</v>
      </c>
      <c r="B1475" s="90" t="s">
        <v>1416</v>
      </c>
      <c r="C1475" s="76">
        <f t="shared" si="24"/>
        <v>0</v>
      </c>
      <c r="D1475" s="77"/>
      <c r="E1475" s="77"/>
      <c r="F1475" s="77"/>
    </row>
    <row r="1476" s="56" customFormat="1" ht="22" customHeight="1" spans="1:6">
      <c r="A1476" s="64">
        <v>21473</v>
      </c>
      <c r="B1476" s="90" t="s">
        <v>1417</v>
      </c>
      <c r="C1476" s="76">
        <f t="shared" si="24"/>
        <v>0</v>
      </c>
      <c r="D1476" s="77"/>
      <c r="E1476" s="77"/>
      <c r="F1476" s="77"/>
    </row>
    <row r="1477" s="56" customFormat="1" ht="22" customHeight="1" spans="1:6">
      <c r="A1477" s="64">
        <v>2147301</v>
      </c>
      <c r="B1477" s="64" t="s">
        <v>1009</v>
      </c>
      <c r="C1477" s="68">
        <f t="shared" si="24"/>
        <v>0</v>
      </c>
      <c r="D1477" s="91"/>
      <c r="E1477" s="79"/>
      <c r="F1477" s="79"/>
    </row>
    <row r="1478" s="56" customFormat="1" ht="22" customHeight="1" spans="1:6">
      <c r="A1478" s="64">
        <v>2147303</v>
      </c>
      <c r="B1478" s="64" t="s">
        <v>1386</v>
      </c>
      <c r="C1478" s="68">
        <f t="shared" si="24"/>
        <v>0</v>
      </c>
      <c r="D1478" s="91"/>
      <c r="E1478" s="79"/>
      <c r="F1478" s="79"/>
    </row>
    <row r="1479" s="56" customFormat="1" ht="22" customHeight="1" spans="1:6">
      <c r="A1479" s="64">
        <v>2147399</v>
      </c>
      <c r="B1479" s="64" t="s">
        <v>1418</v>
      </c>
      <c r="C1479" s="68">
        <f t="shared" si="24"/>
        <v>0</v>
      </c>
      <c r="D1479" s="91"/>
      <c r="E1479" s="79"/>
      <c r="F1479" s="79"/>
    </row>
    <row r="1480" s="56" customFormat="1" ht="22" customHeight="1" spans="1:6">
      <c r="A1480" s="64">
        <v>215</v>
      </c>
      <c r="B1480" s="89" t="s">
        <v>1045</v>
      </c>
      <c r="C1480" s="72">
        <f t="shared" si="24"/>
        <v>0</v>
      </c>
      <c r="D1480" s="73"/>
      <c r="E1480" s="73"/>
      <c r="F1480" s="73"/>
    </row>
    <row r="1481" s="56" customFormat="1" ht="22" customHeight="1" spans="1:6">
      <c r="A1481" s="64">
        <v>21562</v>
      </c>
      <c r="B1481" s="90" t="s">
        <v>1419</v>
      </c>
      <c r="C1481" s="76">
        <f t="shared" si="24"/>
        <v>0</v>
      </c>
      <c r="D1481" s="77"/>
      <c r="E1481" s="77"/>
      <c r="F1481" s="77"/>
    </row>
    <row r="1482" s="56" customFormat="1" ht="22" customHeight="1" spans="1:6">
      <c r="A1482" s="64">
        <v>2156201</v>
      </c>
      <c r="B1482" s="64" t="s">
        <v>1420</v>
      </c>
      <c r="C1482" s="68">
        <f t="shared" si="24"/>
        <v>0</v>
      </c>
      <c r="D1482" s="91"/>
      <c r="E1482" s="79"/>
      <c r="F1482" s="79"/>
    </row>
    <row r="1483" s="56" customFormat="1" ht="22" customHeight="1" spans="1:6">
      <c r="A1483" s="64">
        <v>2156202</v>
      </c>
      <c r="B1483" s="64" t="s">
        <v>1421</v>
      </c>
      <c r="C1483" s="68">
        <f t="shared" si="24"/>
        <v>0</v>
      </c>
      <c r="D1483" s="91"/>
      <c r="E1483" s="79"/>
      <c r="F1483" s="79"/>
    </row>
    <row r="1484" s="56" customFormat="1" ht="22" customHeight="1" spans="1:6">
      <c r="A1484" s="64">
        <v>2156299</v>
      </c>
      <c r="B1484" s="64" t="s">
        <v>1422</v>
      </c>
      <c r="C1484" s="68">
        <f t="shared" si="24"/>
        <v>0</v>
      </c>
      <c r="D1484" s="91"/>
      <c r="E1484" s="79"/>
      <c r="F1484" s="79"/>
    </row>
    <row r="1485" s="56" customFormat="1" ht="22" customHeight="1" spans="1:6">
      <c r="A1485" s="64">
        <v>217</v>
      </c>
      <c r="B1485" s="89" t="s">
        <v>1103</v>
      </c>
      <c r="C1485" s="72">
        <f t="shared" si="24"/>
        <v>0</v>
      </c>
      <c r="D1485" s="73"/>
      <c r="E1485" s="73"/>
      <c r="F1485" s="73"/>
    </row>
    <row r="1486" s="56" customFormat="1" ht="22" customHeight="1" spans="1:6">
      <c r="A1486" s="64">
        <v>2170402</v>
      </c>
      <c r="B1486" s="64" t="s">
        <v>1423</v>
      </c>
      <c r="C1486" s="68">
        <f t="shared" si="24"/>
        <v>0</v>
      </c>
      <c r="D1486" s="91"/>
      <c r="E1486" s="79"/>
      <c r="F1486" s="79"/>
    </row>
    <row r="1487" s="56" customFormat="1" ht="22" customHeight="1" spans="1:6">
      <c r="A1487" s="64">
        <v>2170403</v>
      </c>
      <c r="B1487" s="64" t="s">
        <v>1424</v>
      </c>
      <c r="C1487" s="68">
        <f t="shared" si="24"/>
        <v>0</v>
      </c>
      <c r="D1487" s="91"/>
      <c r="E1487" s="79"/>
      <c r="F1487" s="79"/>
    </row>
    <row r="1488" s="56" customFormat="1" ht="22" customHeight="1" spans="1:6">
      <c r="A1488" s="64">
        <v>229</v>
      </c>
      <c r="B1488" s="89" t="s">
        <v>1273</v>
      </c>
      <c r="C1488" s="72">
        <f t="shared" si="24"/>
        <v>67022</v>
      </c>
      <c r="D1488" s="73"/>
      <c r="E1488" s="73">
        <f>E1489+E1493+E1502</f>
        <v>67022</v>
      </c>
      <c r="F1488" s="73"/>
    </row>
    <row r="1489" s="56" customFormat="1" ht="22" customHeight="1" spans="1:6">
      <c r="A1489" s="64">
        <v>22904</v>
      </c>
      <c r="B1489" s="90" t="s">
        <v>1425</v>
      </c>
      <c r="C1489" s="76">
        <f t="shared" si="24"/>
        <v>66000</v>
      </c>
      <c r="D1489" s="77"/>
      <c r="E1489" s="77">
        <f>SUM(E1490:E1492)</f>
        <v>66000</v>
      </c>
      <c r="F1489" s="77"/>
    </row>
    <row r="1490" s="56" customFormat="1" ht="22" customHeight="1" spans="1:6">
      <c r="A1490" s="64">
        <v>2290401</v>
      </c>
      <c r="B1490" s="64" t="s">
        <v>1426</v>
      </c>
      <c r="C1490" s="68">
        <f t="shared" si="24"/>
        <v>0</v>
      </c>
      <c r="D1490" s="91"/>
      <c r="E1490" s="79"/>
      <c r="F1490" s="79"/>
    </row>
    <row r="1491" s="56" customFormat="1" ht="22" customHeight="1" spans="1:6">
      <c r="A1491" s="64">
        <v>2290402</v>
      </c>
      <c r="B1491" s="64" t="s">
        <v>1427</v>
      </c>
      <c r="C1491" s="68">
        <f t="shared" si="24"/>
        <v>66000</v>
      </c>
      <c r="D1491" s="91"/>
      <c r="E1491" s="91">
        <f>52000+14000</f>
        <v>66000</v>
      </c>
      <c r="F1491" s="79"/>
    </row>
    <row r="1492" s="56" customFormat="1" ht="22" customHeight="1" spans="1:6">
      <c r="A1492" s="64">
        <v>2290403</v>
      </c>
      <c r="B1492" s="64" t="s">
        <v>1428</v>
      </c>
      <c r="C1492" s="68">
        <f t="shared" ref="C1492:C1555" si="25">SUM(D1492:F1492)</f>
        <v>0</v>
      </c>
      <c r="D1492" s="91"/>
      <c r="E1492" s="79"/>
      <c r="F1492" s="79"/>
    </row>
    <row r="1493" s="56" customFormat="1" ht="22" customHeight="1" spans="1:6">
      <c r="A1493" s="64">
        <v>22908</v>
      </c>
      <c r="B1493" s="90" t="s">
        <v>1429</v>
      </c>
      <c r="C1493" s="76">
        <f t="shared" si="25"/>
        <v>2</v>
      </c>
      <c r="D1493" s="77"/>
      <c r="E1493" s="77">
        <f>SUM(E1494:E1501)</f>
        <v>2</v>
      </c>
      <c r="F1493" s="77"/>
    </row>
    <row r="1494" s="56" customFormat="1" ht="22" customHeight="1" spans="1:6">
      <c r="A1494" s="64">
        <v>2290802</v>
      </c>
      <c r="B1494" s="64" t="s">
        <v>1430</v>
      </c>
      <c r="C1494" s="68">
        <f t="shared" si="25"/>
        <v>0</v>
      </c>
      <c r="D1494" s="91"/>
      <c r="E1494" s="79"/>
      <c r="F1494" s="79"/>
    </row>
    <row r="1495" s="56" customFormat="1" ht="22" customHeight="1" spans="1:6">
      <c r="A1495" s="64">
        <v>2290803</v>
      </c>
      <c r="B1495" s="64" t="s">
        <v>1431</v>
      </c>
      <c r="C1495" s="68">
        <f t="shared" si="25"/>
        <v>0</v>
      </c>
      <c r="D1495" s="91"/>
      <c r="E1495" s="79"/>
      <c r="F1495" s="79"/>
    </row>
    <row r="1496" s="56" customFormat="1" ht="22" customHeight="1" spans="1:6">
      <c r="A1496" s="64">
        <v>2290804</v>
      </c>
      <c r="B1496" s="64" t="s">
        <v>1432</v>
      </c>
      <c r="C1496" s="68">
        <f t="shared" si="25"/>
        <v>2</v>
      </c>
      <c r="D1496" s="91"/>
      <c r="E1496" s="79">
        <v>2</v>
      </c>
      <c r="F1496" s="79"/>
    </row>
    <row r="1497" s="56" customFormat="1" ht="22" customHeight="1" spans="1:6">
      <c r="A1497" s="64">
        <v>2290805</v>
      </c>
      <c r="B1497" s="64" t="s">
        <v>1433</v>
      </c>
      <c r="C1497" s="68">
        <f t="shared" si="25"/>
        <v>0</v>
      </c>
      <c r="D1497" s="91"/>
      <c r="E1497" s="79"/>
      <c r="F1497" s="79"/>
    </row>
    <row r="1498" s="56" customFormat="1" ht="22" customHeight="1" spans="1:6">
      <c r="A1498" s="64">
        <v>2290806</v>
      </c>
      <c r="B1498" s="64" t="s">
        <v>1434</v>
      </c>
      <c r="C1498" s="68">
        <f t="shared" si="25"/>
        <v>0</v>
      </c>
      <c r="D1498" s="91"/>
      <c r="E1498" s="79"/>
      <c r="F1498" s="79"/>
    </row>
    <row r="1499" s="56" customFormat="1" ht="22" customHeight="1" spans="1:6">
      <c r="A1499" s="64">
        <v>2290807</v>
      </c>
      <c r="B1499" s="64" t="s">
        <v>1435</v>
      </c>
      <c r="C1499" s="68">
        <f t="shared" si="25"/>
        <v>0</v>
      </c>
      <c r="D1499" s="91"/>
      <c r="E1499" s="79"/>
      <c r="F1499" s="79"/>
    </row>
    <row r="1500" s="56" customFormat="1" ht="22" customHeight="1" spans="1:6">
      <c r="A1500" s="64">
        <v>2290808</v>
      </c>
      <c r="B1500" s="64" t="s">
        <v>1436</v>
      </c>
      <c r="C1500" s="68">
        <f t="shared" si="25"/>
        <v>0</v>
      </c>
      <c r="D1500" s="91"/>
      <c r="E1500" s="79"/>
      <c r="F1500" s="79"/>
    </row>
    <row r="1501" s="56" customFormat="1" ht="22" customHeight="1" spans="1:6">
      <c r="A1501" s="64">
        <v>2290899</v>
      </c>
      <c r="B1501" s="64" t="s">
        <v>1437</v>
      </c>
      <c r="C1501" s="68">
        <f t="shared" si="25"/>
        <v>0</v>
      </c>
      <c r="D1501" s="91"/>
      <c r="E1501" s="79"/>
      <c r="F1501" s="79"/>
    </row>
    <row r="1502" s="56" customFormat="1" ht="22" customHeight="1" spans="1:6">
      <c r="A1502" s="64">
        <v>22960</v>
      </c>
      <c r="B1502" s="90" t="s">
        <v>1438</v>
      </c>
      <c r="C1502" s="76">
        <f t="shared" si="25"/>
        <v>1020</v>
      </c>
      <c r="D1502" s="77"/>
      <c r="E1502" s="77">
        <f>SUM(E1503:E1513)</f>
        <v>1020</v>
      </c>
      <c r="F1502" s="77"/>
    </row>
    <row r="1503" s="56" customFormat="1" ht="22" customHeight="1" spans="1:6">
      <c r="A1503" s="64">
        <v>2296001</v>
      </c>
      <c r="B1503" s="64" t="s">
        <v>1439</v>
      </c>
      <c r="C1503" s="68">
        <f t="shared" si="25"/>
        <v>0</v>
      </c>
      <c r="D1503" s="91"/>
      <c r="E1503" s="79"/>
      <c r="F1503" s="79"/>
    </row>
    <row r="1504" s="56" customFormat="1" ht="22" customHeight="1" spans="1:6">
      <c r="A1504" s="64">
        <v>2296002</v>
      </c>
      <c r="B1504" s="64" t="s">
        <v>1440</v>
      </c>
      <c r="C1504" s="68">
        <f t="shared" si="25"/>
        <v>74</v>
      </c>
      <c r="D1504" s="91"/>
      <c r="E1504" s="79">
        <f>40+34</f>
        <v>74</v>
      </c>
      <c r="F1504" s="79"/>
    </row>
    <row r="1505" s="56" customFormat="1" ht="22" customHeight="1" spans="1:6">
      <c r="A1505" s="64">
        <v>2296003</v>
      </c>
      <c r="B1505" s="64" t="s">
        <v>1441</v>
      </c>
      <c r="C1505" s="68">
        <f t="shared" si="25"/>
        <v>106</v>
      </c>
      <c r="D1505" s="91"/>
      <c r="E1505" s="79">
        <f>35+71</f>
        <v>106</v>
      </c>
      <c r="F1505" s="79"/>
    </row>
    <row r="1506" s="56" customFormat="1" ht="22" customHeight="1" spans="1:6">
      <c r="A1506" s="64">
        <v>2296004</v>
      </c>
      <c r="B1506" s="64" t="s">
        <v>1442</v>
      </c>
      <c r="C1506" s="68">
        <f t="shared" si="25"/>
        <v>808</v>
      </c>
      <c r="D1506" s="91"/>
      <c r="E1506" s="79">
        <v>808</v>
      </c>
      <c r="F1506" s="79"/>
    </row>
    <row r="1507" s="56" customFormat="1" ht="22" customHeight="1" spans="1:6">
      <c r="A1507" s="64">
        <v>2296005</v>
      </c>
      <c r="B1507" s="64" t="s">
        <v>1443</v>
      </c>
      <c r="C1507" s="68">
        <f t="shared" si="25"/>
        <v>0</v>
      </c>
      <c r="D1507" s="91"/>
      <c r="E1507" s="79"/>
      <c r="F1507" s="79"/>
    </row>
    <row r="1508" s="56" customFormat="1" ht="22" customHeight="1" spans="1:6">
      <c r="A1508" s="64">
        <v>2296006</v>
      </c>
      <c r="B1508" s="64" t="s">
        <v>1444</v>
      </c>
      <c r="C1508" s="68">
        <f t="shared" si="25"/>
        <v>32</v>
      </c>
      <c r="D1508" s="91"/>
      <c r="E1508" s="79">
        <f>4+28</f>
        <v>32</v>
      </c>
      <c r="F1508" s="79"/>
    </row>
    <row r="1509" s="56" customFormat="1" ht="22" customHeight="1" spans="1:6">
      <c r="A1509" s="64">
        <v>2296010</v>
      </c>
      <c r="B1509" s="64" t="s">
        <v>1445</v>
      </c>
      <c r="C1509" s="68">
        <f t="shared" si="25"/>
        <v>0</v>
      </c>
      <c r="D1509" s="91"/>
      <c r="E1509" s="79"/>
      <c r="F1509" s="79"/>
    </row>
    <row r="1510" s="56" customFormat="1" ht="22" customHeight="1" spans="1:6">
      <c r="A1510" s="64">
        <v>2296011</v>
      </c>
      <c r="B1510" s="64" t="s">
        <v>1446</v>
      </c>
      <c r="C1510" s="68">
        <f t="shared" si="25"/>
        <v>0</v>
      </c>
      <c r="D1510" s="91"/>
      <c r="E1510" s="79"/>
      <c r="F1510" s="79"/>
    </row>
    <row r="1511" s="56" customFormat="1" ht="22" customHeight="1" spans="1:6">
      <c r="A1511" s="64">
        <v>2296012</v>
      </c>
      <c r="B1511" s="64" t="s">
        <v>1447</v>
      </c>
      <c r="C1511" s="68">
        <f t="shared" si="25"/>
        <v>0</v>
      </c>
      <c r="D1511" s="91"/>
      <c r="E1511" s="79"/>
      <c r="F1511" s="79"/>
    </row>
    <row r="1512" s="56" customFormat="1" ht="22" customHeight="1" spans="1:6">
      <c r="A1512" s="64">
        <v>2296013</v>
      </c>
      <c r="B1512" s="64" t="s">
        <v>1448</v>
      </c>
      <c r="C1512" s="68">
        <f t="shared" si="25"/>
        <v>0</v>
      </c>
      <c r="D1512" s="91"/>
      <c r="E1512" s="79"/>
      <c r="F1512" s="79"/>
    </row>
    <row r="1513" s="56" customFormat="1" ht="22" customHeight="1" spans="1:6">
      <c r="A1513" s="64">
        <v>2296099</v>
      </c>
      <c r="B1513" s="64" t="s">
        <v>1449</v>
      </c>
      <c r="C1513" s="68">
        <f t="shared" si="25"/>
        <v>0</v>
      </c>
      <c r="D1513" s="91"/>
      <c r="E1513" s="79"/>
      <c r="F1513" s="79"/>
    </row>
    <row r="1514" s="56" customFormat="1" ht="22" customHeight="1" spans="1:6">
      <c r="A1514" s="64">
        <v>232</v>
      </c>
      <c r="B1514" s="89" t="s">
        <v>1275</v>
      </c>
      <c r="C1514" s="72">
        <f t="shared" si="25"/>
        <v>461</v>
      </c>
      <c r="D1514" s="73"/>
      <c r="E1514" s="73">
        <f>E1515</f>
        <v>461</v>
      </c>
      <c r="F1514" s="73"/>
    </row>
    <row r="1515" s="56" customFormat="1" ht="22" customHeight="1" spans="1:6">
      <c r="A1515" s="64">
        <v>23204</v>
      </c>
      <c r="B1515" s="90" t="s">
        <v>1450</v>
      </c>
      <c r="C1515" s="76">
        <f t="shared" si="25"/>
        <v>461</v>
      </c>
      <c r="D1515" s="77"/>
      <c r="E1515" s="77">
        <f>SUM(E1516:E1531)</f>
        <v>461</v>
      </c>
      <c r="F1515" s="77"/>
    </row>
    <row r="1516" s="56" customFormat="1" ht="22" customHeight="1" spans="1:6">
      <c r="A1516" s="64">
        <v>2320401</v>
      </c>
      <c r="B1516" s="64" t="s">
        <v>1451</v>
      </c>
      <c r="C1516" s="68">
        <f t="shared" si="25"/>
        <v>0</v>
      </c>
      <c r="D1516" s="91"/>
      <c r="E1516" s="79"/>
      <c r="F1516" s="79"/>
    </row>
    <row r="1517" s="56" customFormat="1" ht="22" customHeight="1" spans="1:6">
      <c r="A1517" s="64">
        <v>2320402</v>
      </c>
      <c r="B1517" s="64" t="s">
        <v>1452</v>
      </c>
      <c r="C1517" s="68">
        <f t="shared" si="25"/>
        <v>0</v>
      </c>
      <c r="D1517" s="91"/>
      <c r="E1517" s="79"/>
      <c r="F1517" s="79"/>
    </row>
    <row r="1518" s="56" customFormat="1" ht="22" customHeight="1" spans="1:6">
      <c r="A1518" s="64">
        <v>2320405</v>
      </c>
      <c r="B1518" s="64" t="s">
        <v>1453</v>
      </c>
      <c r="C1518" s="68">
        <f t="shared" si="25"/>
        <v>0</v>
      </c>
      <c r="D1518" s="91"/>
      <c r="E1518" s="79"/>
      <c r="F1518" s="79"/>
    </row>
    <row r="1519" s="56" customFormat="1" ht="22" customHeight="1" spans="1:6">
      <c r="A1519" s="64">
        <v>2320411</v>
      </c>
      <c r="B1519" s="64" t="s">
        <v>1454</v>
      </c>
      <c r="C1519" s="68">
        <f t="shared" si="25"/>
        <v>0</v>
      </c>
      <c r="D1519" s="91"/>
      <c r="E1519" s="79"/>
      <c r="F1519" s="79"/>
    </row>
    <row r="1520" s="56" customFormat="1" ht="22" customHeight="1" spans="1:6">
      <c r="A1520" s="64">
        <v>2320413</v>
      </c>
      <c r="B1520" s="64" t="s">
        <v>1455</v>
      </c>
      <c r="C1520" s="68">
        <f t="shared" si="25"/>
        <v>0</v>
      </c>
      <c r="D1520" s="91"/>
      <c r="E1520" s="79"/>
      <c r="F1520" s="79"/>
    </row>
    <row r="1521" s="56" customFormat="1" ht="22" customHeight="1" spans="1:6">
      <c r="A1521" s="64">
        <v>2320414</v>
      </c>
      <c r="B1521" s="64" t="s">
        <v>1456</v>
      </c>
      <c r="C1521" s="68">
        <f t="shared" si="25"/>
        <v>0</v>
      </c>
      <c r="D1521" s="91"/>
      <c r="E1521" s="79"/>
      <c r="F1521" s="79"/>
    </row>
    <row r="1522" s="56" customFormat="1" ht="22" customHeight="1" spans="1:6">
      <c r="A1522" s="64">
        <v>2320416</v>
      </c>
      <c r="B1522" s="64" t="s">
        <v>1457</v>
      </c>
      <c r="C1522" s="68">
        <f t="shared" si="25"/>
        <v>0</v>
      </c>
      <c r="D1522" s="91"/>
      <c r="E1522" s="79"/>
      <c r="F1522" s="79"/>
    </row>
    <row r="1523" s="56" customFormat="1" ht="22" customHeight="1" spans="1:6">
      <c r="A1523" s="64">
        <v>2320417</v>
      </c>
      <c r="B1523" s="64" t="s">
        <v>1458</v>
      </c>
      <c r="C1523" s="68">
        <f t="shared" si="25"/>
        <v>0</v>
      </c>
      <c r="D1523" s="91"/>
      <c r="E1523" s="79"/>
      <c r="F1523" s="79"/>
    </row>
    <row r="1524" s="56" customFormat="1" ht="22" customHeight="1" spans="1:6">
      <c r="A1524" s="64">
        <v>2320418</v>
      </c>
      <c r="B1524" s="64" t="s">
        <v>1459</v>
      </c>
      <c r="C1524" s="68">
        <f t="shared" si="25"/>
        <v>0</v>
      </c>
      <c r="D1524" s="91"/>
      <c r="E1524" s="79"/>
      <c r="F1524" s="79"/>
    </row>
    <row r="1525" s="56" customFormat="1" ht="22" customHeight="1" spans="1:6">
      <c r="A1525" s="64">
        <v>2320419</v>
      </c>
      <c r="B1525" s="64" t="s">
        <v>1460</v>
      </c>
      <c r="C1525" s="68">
        <f t="shared" si="25"/>
        <v>0</v>
      </c>
      <c r="D1525" s="91"/>
      <c r="E1525" s="79"/>
      <c r="F1525" s="79"/>
    </row>
    <row r="1526" s="56" customFormat="1" ht="22" customHeight="1" spans="1:6">
      <c r="A1526" s="64">
        <v>2320420</v>
      </c>
      <c r="B1526" s="64" t="s">
        <v>1461</v>
      </c>
      <c r="C1526" s="68">
        <f t="shared" si="25"/>
        <v>0</v>
      </c>
      <c r="D1526" s="91"/>
      <c r="E1526" s="79"/>
      <c r="F1526" s="79"/>
    </row>
    <row r="1527" s="56" customFormat="1" ht="22" customHeight="1" spans="1:6">
      <c r="A1527" s="64">
        <v>2320431</v>
      </c>
      <c r="B1527" s="64" t="s">
        <v>1462</v>
      </c>
      <c r="C1527" s="68">
        <f t="shared" si="25"/>
        <v>0</v>
      </c>
      <c r="D1527" s="91"/>
      <c r="E1527" s="79"/>
      <c r="F1527" s="79"/>
    </row>
    <row r="1528" s="56" customFormat="1" ht="22" customHeight="1" spans="1:6">
      <c r="A1528" s="64">
        <v>2320432</v>
      </c>
      <c r="B1528" s="64" t="s">
        <v>1463</v>
      </c>
      <c r="C1528" s="68">
        <f t="shared" si="25"/>
        <v>0</v>
      </c>
      <c r="D1528" s="91"/>
      <c r="E1528" s="79"/>
      <c r="F1528" s="79"/>
    </row>
    <row r="1529" s="56" customFormat="1" ht="22" customHeight="1" spans="1:6">
      <c r="A1529" s="64">
        <v>2320433</v>
      </c>
      <c r="B1529" s="64" t="s">
        <v>1464</v>
      </c>
      <c r="C1529" s="68">
        <f t="shared" si="25"/>
        <v>0</v>
      </c>
      <c r="D1529" s="91"/>
      <c r="E1529" s="79"/>
      <c r="F1529" s="79"/>
    </row>
    <row r="1530" s="56" customFormat="1" ht="22" customHeight="1" spans="1:6">
      <c r="A1530" s="64">
        <v>2320498</v>
      </c>
      <c r="B1530" s="64" t="s">
        <v>1465</v>
      </c>
      <c r="C1530" s="68">
        <f t="shared" si="25"/>
        <v>461</v>
      </c>
      <c r="D1530" s="91"/>
      <c r="E1530" s="79">
        <v>461</v>
      </c>
      <c r="F1530" s="79"/>
    </row>
    <row r="1531" s="56" customFormat="1" ht="22" customHeight="1" spans="1:6">
      <c r="A1531" s="64">
        <v>2320499</v>
      </c>
      <c r="B1531" s="64" t="s">
        <v>1466</v>
      </c>
      <c r="C1531" s="68">
        <f t="shared" si="25"/>
        <v>0</v>
      </c>
      <c r="D1531" s="91"/>
      <c r="E1531" s="79"/>
      <c r="F1531" s="79"/>
    </row>
    <row r="1532" s="56" customFormat="1" ht="22" customHeight="1" spans="1:6">
      <c r="A1532" s="64">
        <v>233</v>
      </c>
      <c r="B1532" s="89" t="s">
        <v>1281</v>
      </c>
      <c r="C1532" s="72">
        <f t="shared" si="25"/>
        <v>13</v>
      </c>
      <c r="D1532" s="73"/>
      <c r="E1532" s="73">
        <f>E1533</f>
        <v>13</v>
      </c>
      <c r="F1532" s="73"/>
    </row>
    <row r="1533" s="56" customFormat="1" ht="22" customHeight="1" spans="1:6">
      <c r="A1533" s="64">
        <v>23304</v>
      </c>
      <c r="B1533" s="90" t="s">
        <v>1467</v>
      </c>
      <c r="C1533" s="76">
        <f t="shared" si="25"/>
        <v>13</v>
      </c>
      <c r="D1533" s="77"/>
      <c r="E1533" s="77">
        <f>SUM(E1534:E1549)</f>
        <v>13</v>
      </c>
      <c r="F1533" s="77"/>
    </row>
    <row r="1534" s="56" customFormat="1" ht="22" customHeight="1" spans="1:6">
      <c r="A1534" s="64">
        <v>2330401</v>
      </c>
      <c r="B1534" s="64" t="s">
        <v>1468</v>
      </c>
      <c r="C1534" s="68">
        <f t="shared" si="25"/>
        <v>0</v>
      </c>
      <c r="D1534" s="91"/>
      <c r="E1534" s="79"/>
      <c r="F1534" s="79"/>
    </row>
    <row r="1535" s="56" customFormat="1" ht="22" customHeight="1" spans="1:6">
      <c r="A1535" s="64">
        <v>2330402</v>
      </c>
      <c r="B1535" s="64" t="s">
        <v>1469</v>
      </c>
      <c r="C1535" s="68">
        <f t="shared" si="25"/>
        <v>0</v>
      </c>
      <c r="D1535" s="91"/>
      <c r="E1535" s="79"/>
      <c r="F1535" s="79"/>
    </row>
    <row r="1536" s="56" customFormat="1" ht="22" customHeight="1" spans="1:6">
      <c r="A1536" s="64">
        <v>2330405</v>
      </c>
      <c r="B1536" s="64" t="s">
        <v>1470</v>
      </c>
      <c r="C1536" s="68">
        <f t="shared" si="25"/>
        <v>0</v>
      </c>
      <c r="D1536" s="91"/>
      <c r="E1536" s="79"/>
      <c r="F1536" s="79"/>
    </row>
    <row r="1537" s="56" customFormat="1" ht="22" customHeight="1" spans="1:6">
      <c r="A1537" s="64">
        <v>2330411</v>
      </c>
      <c r="B1537" s="64" t="s">
        <v>1471</v>
      </c>
      <c r="C1537" s="68">
        <f t="shared" si="25"/>
        <v>0</v>
      </c>
      <c r="D1537" s="91"/>
      <c r="E1537" s="79"/>
      <c r="F1537" s="79"/>
    </row>
    <row r="1538" s="56" customFormat="1" ht="22" customHeight="1" spans="1:6">
      <c r="A1538" s="64">
        <v>2330413</v>
      </c>
      <c r="B1538" s="64" t="s">
        <v>1472</v>
      </c>
      <c r="C1538" s="68">
        <f t="shared" si="25"/>
        <v>0</v>
      </c>
      <c r="D1538" s="91"/>
      <c r="E1538" s="79"/>
      <c r="F1538" s="79"/>
    </row>
    <row r="1539" s="56" customFormat="1" ht="22" customHeight="1" spans="1:6">
      <c r="A1539" s="64">
        <v>2330414</v>
      </c>
      <c r="B1539" s="64" t="s">
        <v>1473</v>
      </c>
      <c r="C1539" s="68">
        <f t="shared" si="25"/>
        <v>0</v>
      </c>
      <c r="D1539" s="91"/>
      <c r="E1539" s="79"/>
      <c r="F1539" s="79"/>
    </row>
    <row r="1540" s="56" customFormat="1" ht="22" customHeight="1" spans="1:6">
      <c r="A1540" s="64">
        <v>2330416</v>
      </c>
      <c r="B1540" s="64" t="s">
        <v>1474</v>
      </c>
      <c r="C1540" s="68">
        <f t="shared" si="25"/>
        <v>0</v>
      </c>
      <c r="D1540" s="91"/>
      <c r="E1540" s="79"/>
      <c r="F1540" s="79"/>
    </row>
    <row r="1541" s="56" customFormat="1" ht="22" customHeight="1" spans="1:6">
      <c r="A1541" s="64">
        <v>2330417</v>
      </c>
      <c r="B1541" s="64" t="s">
        <v>1475</v>
      </c>
      <c r="C1541" s="68">
        <f t="shared" si="25"/>
        <v>0</v>
      </c>
      <c r="D1541" s="91"/>
      <c r="E1541" s="79"/>
      <c r="F1541" s="79"/>
    </row>
    <row r="1542" s="56" customFormat="1" ht="22" customHeight="1" spans="1:6">
      <c r="A1542" s="64">
        <v>2330418</v>
      </c>
      <c r="B1542" s="64" t="s">
        <v>1476</v>
      </c>
      <c r="C1542" s="68">
        <f t="shared" si="25"/>
        <v>0</v>
      </c>
      <c r="D1542" s="91"/>
      <c r="E1542" s="79"/>
      <c r="F1542" s="79"/>
    </row>
    <row r="1543" s="56" customFormat="1" ht="22" customHeight="1" spans="1:6">
      <c r="A1543" s="64">
        <v>2330419</v>
      </c>
      <c r="B1543" s="64" t="s">
        <v>1477</v>
      </c>
      <c r="C1543" s="68">
        <f t="shared" si="25"/>
        <v>0</v>
      </c>
      <c r="D1543" s="91"/>
      <c r="E1543" s="79"/>
      <c r="F1543" s="79"/>
    </row>
    <row r="1544" s="56" customFormat="1" ht="22" customHeight="1" spans="1:6">
      <c r="A1544" s="64">
        <v>2330420</v>
      </c>
      <c r="B1544" s="64" t="s">
        <v>1478</v>
      </c>
      <c r="C1544" s="68">
        <f t="shared" si="25"/>
        <v>0</v>
      </c>
      <c r="D1544" s="91"/>
      <c r="E1544" s="79"/>
      <c r="F1544" s="79"/>
    </row>
    <row r="1545" s="56" customFormat="1" ht="22" customHeight="1" spans="1:6">
      <c r="A1545" s="64">
        <v>2330431</v>
      </c>
      <c r="B1545" s="64" t="s">
        <v>1479</v>
      </c>
      <c r="C1545" s="68">
        <f t="shared" si="25"/>
        <v>0</v>
      </c>
      <c r="D1545" s="91"/>
      <c r="E1545" s="79"/>
      <c r="F1545" s="79"/>
    </row>
    <row r="1546" s="56" customFormat="1" ht="22" customHeight="1" spans="1:6">
      <c r="A1546" s="64">
        <v>2330432</v>
      </c>
      <c r="B1546" s="64" t="s">
        <v>1480</v>
      </c>
      <c r="C1546" s="68">
        <f t="shared" si="25"/>
        <v>0</v>
      </c>
      <c r="D1546" s="91"/>
      <c r="E1546" s="79"/>
      <c r="F1546" s="79"/>
    </row>
    <row r="1547" s="56" customFormat="1" ht="22" customHeight="1" spans="1:6">
      <c r="A1547" s="64">
        <v>2330433</v>
      </c>
      <c r="B1547" s="64" t="s">
        <v>1481</v>
      </c>
      <c r="C1547" s="68">
        <f t="shared" si="25"/>
        <v>0</v>
      </c>
      <c r="D1547" s="91"/>
      <c r="E1547" s="79"/>
      <c r="F1547" s="79"/>
    </row>
    <row r="1548" s="56" customFormat="1" ht="22" customHeight="1" spans="1:6">
      <c r="A1548" s="64">
        <v>2330498</v>
      </c>
      <c r="B1548" s="64" t="s">
        <v>1482</v>
      </c>
      <c r="C1548" s="68">
        <f t="shared" si="25"/>
        <v>13</v>
      </c>
      <c r="D1548" s="91"/>
      <c r="E1548" s="79">
        <v>13</v>
      </c>
      <c r="F1548" s="79"/>
    </row>
    <row r="1549" s="56" customFormat="1" ht="22" customHeight="1" spans="1:6">
      <c r="A1549" s="64">
        <v>2330499</v>
      </c>
      <c r="B1549" s="64" t="s">
        <v>1483</v>
      </c>
      <c r="C1549" s="68">
        <f t="shared" si="25"/>
        <v>0</v>
      </c>
      <c r="D1549" s="91"/>
      <c r="E1549" s="79"/>
      <c r="F1549" s="79"/>
    </row>
    <row r="1550" s="56" customFormat="1" ht="22" customHeight="1" spans="1:6">
      <c r="A1550" s="64">
        <v>234</v>
      </c>
      <c r="B1550" s="89" t="s">
        <v>1484</v>
      </c>
      <c r="C1550" s="72">
        <f t="shared" si="25"/>
        <v>0</v>
      </c>
      <c r="D1550" s="73"/>
      <c r="E1550" s="73">
        <f>E1551+E1564</f>
        <v>0</v>
      </c>
      <c r="F1550" s="73"/>
    </row>
    <row r="1551" s="56" customFormat="1" ht="22" customHeight="1" spans="1:6">
      <c r="A1551" s="64">
        <v>23401</v>
      </c>
      <c r="B1551" s="90" t="s">
        <v>1485</v>
      </c>
      <c r="C1551" s="76">
        <f t="shared" si="25"/>
        <v>0</v>
      </c>
      <c r="D1551" s="77"/>
      <c r="E1551" s="77">
        <f>SUM(E1552:E1563)</f>
        <v>0</v>
      </c>
      <c r="F1551" s="77"/>
    </row>
    <row r="1552" s="56" customFormat="1" ht="22" customHeight="1" spans="1:6">
      <c r="A1552" s="64">
        <v>2340101</v>
      </c>
      <c r="B1552" s="64" t="s">
        <v>1486</v>
      </c>
      <c r="C1552" s="68">
        <f t="shared" si="25"/>
        <v>0</v>
      </c>
      <c r="D1552" s="91"/>
      <c r="E1552" s="79"/>
      <c r="F1552" s="79"/>
    </row>
    <row r="1553" s="56" customFormat="1" ht="22" customHeight="1" spans="1:6">
      <c r="A1553" s="64">
        <v>2340102</v>
      </c>
      <c r="B1553" s="64" t="s">
        <v>1487</v>
      </c>
      <c r="C1553" s="68">
        <f t="shared" si="25"/>
        <v>0</v>
      </c>
      <c r="D1553" s="91"/>
      <c r="E1553" s="79"/>
      <c r="F1553" s="79"/>
    </row>
    <row r="1554" s="56" customFormat="1" ht="22" customHeight="1" spans="1:6">
      <c r="A1554" s="64">
        <v>2340103</v>
      </c>
      <c r="B1554" s="64" t="s">
        <v>1488</v>
      </c>
      <c r="C1554" s="68">
        <f t="shared" si="25"/>
        <v>0</v>
      </c>
      <c r="D1554" s="91"/>
      <c r="E1554" s="79"/>
      <c r="F1554" s="79"/>
    </row>
    <row r="1555" s="56" customFormat="1" ht="22" customHeight="1" spans="1:6">
      <c r="A1555" s="64">
        <v>2340104</v>
      </c>
      <c r="B1555" s="64" t="s">
        <v>1489</v>
      </c>
      <c r="C1555" s="68">
        <f t="shared" si="25"/>
        <v>0</v>
      </c>
      <c r="D1555" s="91"/>
      <c r="E1555" s="79"/>
      <c r="F1555" s="79"/>
    </row>
    <row r="1556" s="56" customFormat="1" ht="22" customHeight="1" spans="1:6">
      <c r="A1556" s="64">
        <v>2340105</v>
      </c>
      <c r="B1556" s="64" t="s">
        <v>1490</v>
      </c>
      <c r="C1556" s="68">
        <f t="shared" ref="C1556:C1570" si="26">SUM(D1556:F1556)</f>
        <v>0</v>
      </c>
      <c r="D1556" s="91"/>
      <c r="E1556" s="79"/>
      <c r="F1556" s="79"/>
    </row>
    <row r="1557" s="56" customFormat="1" ht="22" customHeight="1" spans="1:6">
      <c r="A1557" s="64">
        <v>2340106</v>
      </c>
      <c r="B1557" s="64" t="s">
        <v>1491</v>
      </c>
      <c r="C1557" s="68">
        <f t="shared" si="26"/>
        <v>0</v>
      </c>
      <c r="D1557" s="91"/>
      <c r="E1557" s="79"/>
      <c r="F1557" s="79"/>
    </row>
    <row r="1558" s="56" customFormat="1" ht="22" customHeight="1" spans="1:6">
      <c r="A1558" s="64">
        <v>2340107</v>
      </c>
      <c r="B1558" s="64" t="s">
        <v>1492</v>
      </c>
      <c r="C1558" s="68">
        <f t="shared" si="26"/>
        <v>0</v>
      </c>
      <c r="D1558" s="91"/>
      <c r="E1558" s="79"/>
      <c r="F1558" s="79"/>
    </row>
    <row r="1559" s="56" customFormat="1" ht="22" customHeight="1" spans="1:6">
      <c r="A1559" s="64">
        <v>2340108</v>
      </c>
      <c r="B1559" s="64" t="s">
        <v>1493</v>
      </c>
      <c r="C1559" s="68">
        <f t="shared" si="26"/>
        <v>0</v>
      </c>
      <c r="D1559" s="91"/>
      <c r="E1559" s="79"/>
      <c r="F1559" s="79"/>
    </row>
    <row r="1560" s="56" customFormat="1" ht="22" customHeight="1" spans="1:6">
      <c r="A1560" s="64">
        <v>2340109</v>
      </c>
      <c r="B1560" s="64" t="s">
        <v>1494</v>
      </c>
      <c r="C1560" s="68">
        <f t="shared" si="26"/>
        <v>0</v>
      </c>
      <c r="D1560" s="91"/>
      <c r="E1560" s="79"/>
      <c r="F1560" s="79"/>
    </row>
    <row r="1561" s="56" customFormat="1" ht="22" customHeight="1" spans="1:6">
      <c r="A1561" s="64">
        <v>2340110</v>
      </c>
      <c r="B1561" s="64" t="s">
        <v>1495</v>
      </c>
      <c r="C1561" s="68">
        <f t="shared" si="26"/>
        <v>0</v>
      </c>
      <c r="D1561" s="91"/>
      <c r="E1561" s="79"/>
      <c r="F1561" s="79"/>
    </row>
    <row r="1562" s="56" customFormat="1" ht="22" customHeight="1" spans="1:6">
      <c r="A1562" s="64">
        <v>2340111</v>
      </c>
      <c r="B1562" s="64" t="s">
        <v>1496</v>
      </c>
      <c r="C1562" s="68">
        <f t="shared" si="26"/>
        <v>0</v>
      </c>
      <c r="D1562" s="91"/>
      <c r="E1562" s="79"/>
      <c r="F1562" s="79"/>
    </row>
    <row r="1563" s="56" customFormat="1" ht="22" customHeight="1" spans="1:6">
      <c r="A1563" s="64">
        <v>2340199</v>
      </c>
      <c r="B1563" s="64" t="s">
        <v>1497</v>
      </c>
      <c r="C1563" s="68">
        <f t="shared" si="26"/>
        <v>0</v>
      </c>
      <c r="D1563" s="91"/>
      <c r="E1563" s="79"/>
      <c r="F1563" s="79"/>
    </row>
    <row r="1564" s="56" customFormat="1" ht="22" customHeight="1" spans="1:6">
      <c r="A1564" s="64">
        <v>23402</v>
      </c>
      <c r="B1564" s="90" t="s">
        <v>1498</v>
      </c>
      <c r="C1564" s="76">
        <f t="shared" si="26"/>
        <v>0</v>
      </c>
      <c r="D1564" s="77"/>
      <c r="E1564" s="77">
        <f>SUM(E1565:E1571)</f>
        <v>0</v>
      </c>
      <c r="F1564" s="77"/>
    </row>
    <row r="1565" s="56" customFormat="1" ht="22" customHeight="1" spans="1:6">
      <c r="A1565" s="64">
        <v>2340201</v>
      </c>
      <c r="B1565" s="64" t="s">
        <v>1499</v>
      </c>
      <c r="C1565" s="68">
        <f t="shared" si="26"/>
        <v>0</v>
      </c>
      <c r="D1565" s="91"/>
      <c r="E1565" s="79"/>
      <c r="F1565" s="79"/>
    </row>
    <row r="1566" s="56" customFormat="1" ht="22" customHeight="1" spans="1:6">
      <c r="A1566" s="64">
        <v>2340202</v>
      </c>
      <c r="B1566" s="64" t="s">
        <v>1500</v>
      </c>
      <c r="C1566" s="68">
        <f t="shared" si="26"/>
        <v>0</v>
      </c>
      <c r="D1566" s="91"/>
      <c r="E1566" s="79"/>
      <c r="F1566" s="79"/>
    </row>
    <row r="1567" s="56" customFormat="1" ht="22" customHeight="1" spans="1:6">
      <c r="A1567" s="64">
        <v>2340203</v>
      </c>
      <c r="B1567" s="64" t="s">
        <v>1501</v>
      </c>
      <c r="C1567" s="68">
        <f t="shared" si="26"/>
        <v>0</v>
      </c>
      <c r="D1567" s="91"/>
      <c r="E1567" s="79"/>
      <c r="F1567" s="79"/>
    </row>
    <row r="1568" s="56" customFormat="1" ht="22" customHeight="1" spans="1:6">
      <c r="A1568" s="64">
        <v>2340204</v>
      </c>
      <c r="B1568" s="64" t="s">
        <v>1502</v>
      </c>
      <c r="C1568" s="68">
        <f t="shared" si="26"/>
        <v>0</v>
      </c>
      <c r="D1568" s="91"/>
      <c r="E1568" s="79"/>
      <c r="F1568" s="79"/>
    </row>
    <row r="1569" s="56" customFormat="1" ht="22" customHeight="1" spans="1:6">
      <c r="A1569" s="64">
        <v>2340205</v>
      </c>
      <c r="B1569" s="64" t="s">
        <v>1503</v>
      </c>
      <c r="C1569" s="68">
        <f t="shared" si="26"/>
        <v>0</v>
      </c>
      <c r="D1569" s="91"/>
      <c r="E1569" s="79"/>
      <c r="F1569" s="79"/>
    </row>
    <row r="1570" s="56" customFormat="1" ht="22" customHeight="1" spans="1:6">
      <c r="A1570" s="64">
        <v>2340299</v>
      </c>
      <c r="B1570" s="64" t="s">
        <v>1504</v>
      </c>
      <c r="C1570" s="68">
        <f t="shared" si="26"/>
        <v>0</v>
      </c>
      <c r="D1570" s="91"/>
      <c r="E1570" s="79"/>
      <c r="F1570" s="79"/>
    </row>
    <row r="1571" s="56" customFormat="1" ht="22" customHeight="1" spans="1:6">
      <c r="A1571" s="64"/>
      <c r="B1571" s="64"/>
      <c r="C1571" s="68"/>
      <c r="D1571" s="91"/>
      <c r="E1571" s="79"/>
      <c r="F1571" s="79"/>
    </row>
    <row r="1572" s="56" customFormat="1" ht="22" customHeight="1" spans="2:6">
      <c r="B1572" s="87" t="s">
        <v>1505</v>
      </c>
      <c r="C1572" s="70">
        <f t="shared" ref="C1572:C1601" si="27">SUM(D1572:F1572)</f>
        <v>0</v>
      </c>
      <c r="D1572" s="88"/>
      <c r="E1572" s="88"/>
      <c r="F1572" s="88">
        <f>F1573+F1576</f>
        <v>0</v>
      </c>
    </row>
    <row r="1573" s="56" customFormat="1" ht="22" customHeight="1" spans="1:6">
      <c r="A1573" s="64">
        <v>208</v>
      </c>
      <c r="B1573" s="89" t="s">
        <v>645</v>
      </c>
      <c r="C1573" s="72">
        <f t="shared" si="27"/>
        <v>0</v>
      </c>
      <c r="D1573" s="73"/>
      <c r="E1573" s="73"/>
      <c r="F1573" s="73">
        <f>F1574</f>
        <v>0</v>
      </c>
    </row>
    <row r="1574" s="56" customFormat="1" ht="22" customHeight="1" spans="1:6">
      <c r="A1574" s="64">
        <v>20804</v>
      </c>
      <c r="B1574" s="90" t="s">
        <v>665</v>
      </c>
      <c r="C1574" s="76">
        <f t="shared" si="27"/>
        <v>0</v>
      </c>
      <c r="D1574" s="77"/>
      <c r="E1574" s="77"/>
      <c r="F1574" s="77">
        <f>F1575</f>
        <v>0</v>
      </c>
    </row>
    <row r="1575" s="56" customFormat="1" ht="22" customHeight="1" spans="1:6">
      <c r="A1575" s="64">
        <v>2080451</v>
      </c>
      <c r="B1575" s="64" t="s">
        <v>1506</v>
      </c>
      <c r="C1575" s="68">
        <f t="shared" si="27"/>
        <v>0</v>
      </c>
      <c r="D1575" s="91"/>
      <c r="E1575" s="79"/>
      <c r="F1575" s="79"/>
    </row>
    <row r="1576" s="56" customFormat="1" ht="22" customHeight="1" spans="1:6">
      <c r="A1576" s="64">
        <v>223</v>
      </c>
      <c r="B1576" s="89" t="s">
        <v>1507</v>
      </c>
      <c r="C1576" s="72">
        <f t="shared" si="27"/>
        <v>0</v>
      </c>
      <c r="D1576" s="73"/>
      <c r="E1576" s="73"/>
      <c r="F1576" s="73">
        <f>F1577+F1588+F1598+F1600</f>
        <v>0</v>
      </c>
    </row>
    <row r="1577" s="56" customFormat="1" ht="22" customHeight="1" spans="1:6">
      <c r="A1577" s="64">
        <v>22301</v>
      </c>
      <c r="B1577" s="90" t="s">
        <v>1508</v>
      </c>
      <c r="C1577" s="76">
        <f t="shared" si="27"/>
        <v>0</v>
      </c>
      <c r="D1577" s="77"/>
      <c r="E1577" s="77"/>
      <c r="F1577" s="77">
        <f>SUM(F1578:F1587)</f>
        <v>0</v>
      </c>
    </row>
    <row r="1578" s="56" customFormat="1" ht="22" customHeight="1" spans="1:6">
      <c r="A1578" s="64">
        <v>2230101</v>
      </c>
      <c r="B1578" s="64" t="s">
        <v>1509</v>
      </c>
      <c r="C1578" s="68">
        <f t="shared" si="27"/>
        <v>0</v>
      </c>
      <c r="D1578" s="91"/>
      <c r="E1578" s="79"/>
      <c r="F1578" s="79"/>
    </row>
    <row r="1579" s="56" customFormat="1" ht="22" customHeight="1" spans="1:6">
      <c r="A1579" s="64">
        <v>2230102</v>
      </c>
      <c r="B1579" s="64" t="s">
        <v>1510</v>
      </c>
      <c r="C1579" s="68">
        <f t="shared" si="27"/>
        <v>0</v>
      </c>
      <c r="D1579" s="91"/>
      <c r="E1579" s="79"/>
      <c r="F1579" s="79"/>
    </row>
    <row r="1580" s="56" customFormat="1" ht="22" customHeight="1" spans="1:6">
      <c r="A1580" s="64">
        <v>2230103</v>
      </c>
      <c r="B1580" s="64" t="s">
        <v>1511</v>
      </c>
      <c r="C1580" s="68">
        <f t="shared" si="27"/>
        <v>0</v>
      </c>
      <c r="D1580" s="91"/>
      <c r="E1580" s="79"/>
      <c r="F1580" s="79"/>
    </row>
    <row r="1581" s="56" customFormat="1" ht="22" customHeight="1" spans="1:6">
      <c r="A1581" s="64">
        <v>2230104</v>
      </c>
      <c r="B1581" s="64" t="s">
        <v>1512</v>
      </c>
      <c r="C1581" s="68">
        <f t="shared" si="27"/>
        <v>0</v>
      </c>
      <c r="D1581" s="91"/>
      <c r="E1581" s="79"/>
      <c r="F1581" s="79"/>
    </row>
    <row r="1582" s="56" customFormat="1" ht="22" customHeight="1" spans="1:6">
      <c r="A1582" s="64">
        <v>2230105</v>
      </c>
      <c r="B1582" s="64" t="s">
        <v>1513</v>
      </c>
      <c r="C1582" s="68">
        <f t="shared" si="27"/>
        <v>0</v>
      </c>
      <c r="D1582" s="91"/>
      <c r="E1582" s="79"/>
      <c r="F1582" s="79"/>
    </row>
    <row r="1583" s="56" customFormat="1" ht="22" customHeight="1" spans="1:6">
      <c r="A1583" s="64">
        <v>2230106</v>
      </c>
      <c r="B1583" s="64" t="s">
        <v>1514</v>
      </c>
      <c r="C1583" s="68">
        <f t="shared" si="27"/>
        <v>0</v>
      </c>
      <c r="D1583" s="91"/>
      <c r="E1583" s="79"/>
      <c r="F1583" s="79"/>
    </row>
    <row r="1584" s="56" customFormat="1" ht="22" customHeight="1" spans="1:6">
      <c r="A1584" s="64">
        <v>2230107</v>
      </c>
      <c r="B1584" s="64" t="s">
        <v>1515</v>
      </c>
      <c r="C1584" s="68">
        <f t="shared" si="27"/>
        <v>0</v>
      </c>
      <c r="D1584" s="91"/>
      <c r="E1584" s="79"/>
      <c r="F1584" s="79"/>
    </row>
    <row r="1585" s="56" customFormat="1" ht="22" customHeight="1" spans="1:6">
      <c r="A1585" s="64">
        <v>2230108</v>
      </c>
      <c r="B1585" s="64" t="s">
        <v>1516</v>
      </c>
      <c r="C1585" s="68">
        <f t="shared" si="27"/>
        <v>0</v>
      </c>
      <c r="D1585" s="91"/>
      <c r="E1585" s="79"/>
      <c r="F1585" s="79"/>
    </row>
    <row r="1586" s="56" customFormat="1" ht="22" customHeight="1" spans="1:6">
      <c r="A1586" s="64">
        <v>2230109</v>
      </c>
      <c r="B1586" s="64" t="s">
        <v>1517</v>
      </c>
      <c r="C1586" s="68">
        <f t="shared" si="27"/>
        <v>0</v>
      </c>
      <c r="D1586" s="91"/>
      <c r="E1586" s="79"/>
      <c r="F1586" s="79"/>
    </row>
    <row r="1587" s="56" customFormat="1" ht="22" customHeight="1" spans="1:6">
      <c r="A1587" s="64">
        <v>2230199</v>
      </c>
      <c r="B1587" s="64" t="s">
        <v>1518</v>
      </c>
      <c r="C1587" s="68">
        <f t="shared" si="27"/>
        <v>0</v>
      </c>
      <c r="D1587" s="91"/>
      <c r="E1587" s="79"/>
      <c r="F1587" s="79"/>
    </row>
    <row r="1588" s="56" customFormat="1" ht="22" customHeight="1" spans="1:6">
      <c r="A1588" s="64">
        <v>22302</v>
      </c>
      <c r="B1588" s="90" t="s">
        <v>1519</v>
      </c>
      <c r="C1588" s="76">
        <f t="shared" si="27"/>
        <v>0</v>
      </c>
      <c r="D1588" s="77"/>
      <c r="E1588" s="77"/>
      <c r="F1588" s="77"/>
    </row>
    <row r="1589" s="56" customFormat="1" ht="22" customHeight="1" spans="1:6">
      <c r="A1589" s="64">
        <v>2230201</v>
      </c>
      <c r="B1589" s="64" t="s">
        <v>1520</v>
      </c>
      <c r="C1589" s="68">
        <f t="shared" si="27"/>
        <v>0</v>
      </c>
      <c r="D1589" s="91"/>
      <c r="E1589" s="79"/>
      <c r="F1589" s="79"/>
    </row>
    <row r="1590" s="56" customFormat="1" ht="22" customHeight="1" spans="1:6">
      <c r="A1590" s="64">
        <v>2230202</v>
      </c>
      <c r="B1590" s="64" t="s">
        <v>1521</v>
      </c>
      <c r="C1590" s="68">
        <f t="shared" si="27"/>
        <v>0</v>
      </c>
      <c r="D1590" s="91"/>
      <c r="E1590" s="79"/>
      <c r="F1590" s="79"/>
    </row>
    <row r="1591" s="56" customFormat="1" ht="22" customHeight="1" spans="1:6">
      <c r="A1591" s="64">
        <v>2230203</v>
      </c>
      <c r="B1591" s="64" t="s">
        <v>1522</v>
      </c>
      <c r="C1591" s="68">
        <f t="shared" si="27"/>
        <v>0</v>
      </c>
      <c r="D1591" s="91"/>
      <c r="E1591" s="79"/>
      <c r="F1591" s="79"/>
    </row>
    <row r="1592" s="56" customFormat="1" ht="22" customHeight="1" spans="1:6">
      <c r="A1592" s="64">
        <v>2230204</v>
      </c>
      <c r="B1592" s="64" t="s">
        <v>1523</v>
      </c>
      <c r="C1592" s="68">
        <f t="shared" si="27"/>
        <v>0</v>
      </c>
      <c r="D1592" s="91"/>
      <c r="E1592" s="79"/>
      <c r="F1592" s="79"/>
    </row>
    <row r="1593" s="56" customFormat="1" ht="22" customHeight="1" spans="1:6">
      <c r="A1593" s="64">
        <v>2230205</v>
      </c>
      <c r="B1593" s="64" t="s">
        <v>1524</v>
      </c>
      <c r="C1593" s="68">
        <f t="shared" si="27"/>
        <v>0</v>
      </c>
      <c r="D1593" s="91"/>
      <c r="E1593" s="79"/>
      <c r="F1593" s="79"/>
    </row>
    <row r="1594" s="56" customFormat="1" ht="22" customHeight="1" spans="1:6">
      <c r="A1594" s="64">
        <v>2230206</v>
      </c>
      <c r="B1594" s="64" t="s">
        <v>1525</v>
      </c>
      <c r="C1594" s="68">
        <f t="shared" si="27"/>
        <v>0</v>
      </c>
      <c r="D1594" s="91"/>
      <c r="E1594" s="79"/>
      <c r="F1594" s="79"/>
    </row>
    <row r="1595" s="56" customFormat="1" ht="22" customHeight="1" spans="1:6">
      <c r="A1595" s="64">
        <v>2230207</v>
      </c>
      <c r="B1595" s="64" t="s">
        <v>1526</v>
      </c>
      <c r="C1595" s="68">
        <f t="shared" si="27"/>
        <v>0</v>
      </c>
      <c r="D1595" s="91"/>
      <c r="E1595" s="79"/>
      <c r="F1595" s="79"/>
    </row>
    <row r="1596" s="56" customFormat="1" ht="22" customHeight="1" spans="1:6">
      <c r="A1596" s="64">
        <v>2230208</v>
      </c>
      <c r="B1596" s="64" t="s">
        <v>1527</v>
      </c>
      <c r="C1596" s="68">
        <f t="shared" si="27"/>
        <v>0</v>
      </c>
      <c r="D1596" s="91"/>
      <c r="E1596" s="79"/>
      <c r="F1596" s="79"/>
    </row>
    <row r="1597" s="56" customFormat="1" ht="22" customHeight="1" spans="1:6">
      <c r="A1597" s="64">
        <v>2230299</v>
      </c>
      <c r="B1597" s="64" t="s">
        <v>1528</v>
      </c>
      <c r="C1597" s="68">
        <f t="shared" si="27"/>
        <v>0</v>
      </c>
      <c r="D1597" s="91"/>
      <c r="E1597" s="79"/>
      <c r="F1597" s="79"/>
    </row>
    <row r="1598" s="56" customFormat="1" ht="22" customHeight="1" spans="1:6">
      <c r="A1598" s="64">
        <v>22303</v>
      </c>
      <c r="B1598" s="90" t="s">
        <v>1529</v>
      </c>
      <c r="C1598" s="76">
        <f t="shared" si="27"/>
        <v>0</v>
      </c>
      <c r="D1598" s="77"/>
      <c r="E1598" s="77"/>
      <c r="F1598" s="77"/>
    </row>
    <row r="1599" s="56" customFormat="1" ht="22" customHeight="1" spans="1:6">
      <c r="A1599" s="64">
        <v>2230301</v>
      </c>
      <c r="B1599" s="64" t="s">
        <v>1530</v>
      </c>
      <c r="C1599" s="68">
        <f t="shared" si="27"/>
        <v>0</v>
      </c>
      <c r="D1599" s="91"/>
      <c r="E1599" s="79"/>
      <c r="F1599" s="79"/>
    </row>
    <row r="1600" s="56" customFormat="1" ht="22" customHeight="1" spans="1:6">
      <c r="A1600" s="64">
        <v>22399</v>
      </c>
      <c r="B1600" s="90" t="s">
        <v>1531</v>
      </c>
      <c r="C1600" s="76">
        <f t="shared" si="27"/>
        <v>0</v>
      </c>
      <c r="D1600" s="77"/>
      <c r="E1600" s="77"/>
      <c r="F1600" s="77"/>
    </row>
    <row r="1601" s="56" customFormat="1" ht="22" customHeight="1" spans="1:6">
      <c r="A1601" s="64">
        <v>2239999</v>
      </c>
      <c r="B1601" s="64" t="s">
        <v>1532</v>
      </c>
      <c r="C1601" s="68">
        <f t="shared" si="27"/>
        <v>0</v>
      </c>
      <c r="D1601" s="91"/>
      <c r="E1601" s="79"/>
      <c r="F1601" s="79"/>
    </row>
    <row r="1602" s="56" customFormat="1" ht="22" customHeight="1" spans="1:6">
      <c r="A1602" s="64"/>
      <c r="B1602" s="64"/>
      <c r="C1602" s="68"/>
      <c r="D1602" s="91"/>
      <c r="E1602" s="79"/>
      <c r="F1602" s="79"/>
    </row>
    <row r="1603" s="56" customFormat="1" ht="22" customHeight="1" spans="1:6">
      <c r="A1603" s="64">
        <v>231</v>
      </c>
      <c r="B1603" s="89" t="s">
        <v>1533</v>
      </c>
      <c r="C1603" s="72">
        <f t="shared" ref="C1603:C1628" si="28">SUM(D1603:F1603)</f>
        <v>9432</v>
      </c>
      <c r="D1603" s="73">
        <f>D1604+D1605+D1606+D1611+D1628</f>
        <v>9432</v>
      </c>
      <c r="E1603" s="73"/>
      <c r="F1603" s="73"/>
    </row>
    <row r="1604" s="56" customFormat="1" ht="22" customHeight="1" spans="1:6">
      <c r="A1604" s="64">
        <v>23101</v>
      </c>
      <c r="B1604" s="90" t="s">
        <v>1534</v>
      </c>
      <c r="C1604" s="76">
        <f t="shared" si="28"/>
        <v>0</v>
      </c>
      <c r="D1604" s="77"/>
      <c r="E1604" s="77"/>
      <c r="F1604" s="77"/>
    </row>
    <row r="1605" s="56" customFormat="1" ht="22" customHeight="1" spans="1:6">
      <c r="A1605" s="64">
        <v>23102</v>
      </c>
      <c r="B1605" s="90" t="s">
        <v>1535</v>
      </c>
      <c r="C1605" s="76">
        <f t="shared" si="28"/>
        <v>0</v>
      </c>
      <c r="D1605" s="77"/>
      <c r="E1605" s="77"/>
      <c r="F1605" s="77"/>
    </row>
    <row r="1606" s="56" customFormat="1" ht="22" customHeight="1" spans="1:6">
      <c r="A1606" s="64">
        <v>23103</v>
      </c>
      <c r="B1606" s="90" t="s">
        <v>1536</v>
      </c>
      <c r="C1606" s="76">
        <f t="shared" si="28"/>
        <v>9432</v>
      </c>
      <c r="D1606" s="77">
        <f>SUM(D1607:D1610)</f>
        <v>9432</v>
      </c>
      <c r="E1606" s="77"/>
      <c r="F1606" s="77"/>
    </row>
    <row r="1607" s="56" customFormat="1" ht="22" customHeight="1" spans="1:6">
      <c r="A1607" s="64">
        <v>2310301</v>
      </c>
      <c r="B1607" s="64" t="s">
        <v>1537</v>
      </c>
      <c r="C1607" s="68">
        <f t="shared" si="28"/>
        <v>9432</v>
      </c>
      <c r="D1607" s="91">
        <v>9432</v>
      </c>
      <c r="E1607" s="79"/>
      <c r="F1607" s="79"/>
    </row>
    <row r="1608" s="56" customFormat="1" ht="22" customHeight="1" spans="1:6">
      <c r="A1608" s="64">
        <v>2310302</v>
      </c>
      <c r="B1608" s="64" t="s">
        <v>1538</v>
      </c>
      <c r="C1608" s="68">
        <f t="shared" si="28"/>
        <v>0</v>
      </c>
      <c r="D1608" s="91"/>
      <c r="E1608" s="79"/>
      <c r="F1608" s="79"/>
    </row>
    <row r="1609" s="56" customFormat="1" ht="22" customHeight="1" spans="1:6">
      <c r="A1609" s="64">
        <v>2310303</v>
      </c>
      <c r="B1609" s="64" t="s">
        <v>1539</v>
      </c>
      <c r="C1609" s="68">
        <f t="shared" si="28"/>
        <v>0</v>
      </c>
      <c r="D1609" s="91"/>
      <c r="E1609" s="79"/>
      <c r="F1609" s="79"/>
    </row>
    <row r="1610" s="56" customFormat="1" ht="22" customHeight="1" spans="1:6">
      <c r="A1610" s="64">
        <v>2310399</v>
      </c>
      <c r="B1610" s="64" t="s">
        <v>1540</v>
      </c>
      <c r="C1610" s="68">
        <f t="shared" si="28"/>
        <v>0</v>
      </c>
      <c r="D1610" s="91"/>
      <c r="E1610" s="79"/>
      <c r="F1610" s="79"/>
    </row>
    <row r="1611" s="56" customFormat="1" ht="22" customHeight="1" spans="1:6">
      <c r="A1611" s="64">
        <v>23104</v>
      </c>
      <c r="B1611" s="90" t="s">
        <v>1541</v>
      </c>
      <c r="C1611" s="76">
        <f t="shared" si="28"/>
        <v>0</v>
      </c>
      <c r="D1611" s="77"/>
      <c r="E1611" s="77"/>
      <c r="F1611" s="77"/>
    </row>
    <row r="1612" s="56" customFormat="1" ht="22" customHeight="1" spans="1:6">
      <c r="A1612" s="64">
        <v>2310401</v>
      </c>
      <c r="B1612" s="64" t="s">
        <v>1542</v>
      </c>
      <c r="C1612" s="68">
        <f t="shared" si="28"/>
        <v>0</v>
      </c>
      <c r="D1612" s="91"/>
      <c r="E1612" s="79"/>
      <c r="F1612" s="79"/>
    </row>
    <row r="1613" s="56" customFormat="1" ht="22" customHeight="1" spans="1:6">
      <c r="A1613" s="64">
        <v>2310402</v>
      </c>
      <c r="B1613" s="64" t="s">
        <v>1543</v>
      </c>
      <c r="C1613" s="68">
        <f t="shared" si="28"/>
        <v>0</v>
      </c>
      <c r="D1613" s="91"/>
      <c r="E1613" s="79"/>
      <c r="F1613" s="79"/>
    </row>
    <row r="1614" s="56" customFormat="1" ht="22" customHeight="1" spans="1:6">
      <c r="A1614" s="64">
        <v>2310405</v>
      </c>
      <c r="B1614" s="64" t="s">
        <v>1544</v>
      </c>
      <c r="C1614" s="68">
        <f t="shared" si="28"/>
        <v>0</v>
      </c>
      <c r="D1614" s="91"/>
      <c r="E1614" s="79"/>
      <c r="F1614" s="79"/>
    </row>
    <row r="1615" s="56" customFormat="1" ht="22" customHeight="1" spans="1:6">
      <c r="A1615" s="64">
        <v>2310411</v>
      </c>
      <c r="B1615" s="64" t="s">
        <v>1545</v>
      </c>
      <c r="C1615" s="68">
        <f t="shared" si="28"/>
        <v>0</v>
      </c>
      <c r="D1615" s="91"/>
      <c r="E1615" s="79"/>
      <c r="F1615" s="79"/>
    </row>
    <row r="1616" s="56" customFormat="1" ht="22" customHeight="1" spans="1:6">
      <c r="A1616" s="64">
        <v>2310413</v>
      </c>
      <c r="B1616" s="64" t="s">
        <v>1546</v>
      </c>
      <c r="C1616" s="68">
        <f t="shared" si="28"/>
        <v>0</v>
      </c>
      <c r="D1616" s="91"/>
      <c r="E1616" s="79"/>
      <c r="F1616" s="79"/>
    </row>
    <row r="1617" s="56" customFormat="1" ht="22" customHeight="1" spans="1:6">
      <c r="A1617" s="64">
        <v>2310414</v>
      </c>
      <c r="B1617" s="64" t="s">
        <v>1547</v>
      </c>
      <c r="C1617" s="68">
        <f t="shared" si="28"/>
        <v>0</v>
      </c>
      <c r="D1617" s="91"/>
      <c r="E1617" s="79"/>
      <c r="F1617" s="79"/>
    </row>
    <row r="1618" s="56" customFormat="1" ht="22" customHeight="1" spans="1:6">
      <c r="A1618" s="64">
        <v>2310416</v>
      </c>
      <c r="B1618" s="64" t="s">
        <v>1548</v>
      </c>
      <c r="C1618" s="68">
        <f t="shared" si="28"/>
        <v>0</v>
      </c>
      <c r="D1618" s="91"/>
      <c r="E1618" s="79"/>
      <c r="F1618" s="79"/>
    </row>
    <row r="1619" s="56" customFormat="1" ht="22" customHeight="1" spans="1:6">
      <c r="A1619" s="64">
        <v>2310417</v>
      </c>
      <c r="B1619" s="64" t="s">
        <v>1549</v>
      </c>
      <c r="C1619" s="68">
        <f t="shared" si="28"/>
        <v>0</v>
      </c>
      <c r="D1619" s="91"/>
      <c r="E1619" s="79"/>
      <c r="F1619" s="79"/>
    </row>
    <row r="1620" s="56" customFormat="1" ht="22" customHeight="1" spans="1:6">
      <c r="A1620" s="64">
        <v>2310418</v>
      </c>
      <c r="B1620" s="64" t="s">
        <v>1550</v>
      </c>
      <c r="C1620" s="68">
        <f t="shared" si="28"/>
        <v>0</v>
      </c>
      <c r="D1620" s="91"/>
      <c r="E1620" s="79"/>
      <c r="F1620" s="79"/>
    </row>
    <row r="1621" s="56" customFormat="1" ht="22" customHeight="1" spans="1:6">
      <c r="A1621" s="64">
        <v>2310419</v>
      </c>
      <c r="B1621" s="64" t="s">
        <v>1551</v>
      </c>
      <c r="C1621" s="68">
        <f t="shared" si="28"/>
        <v>0</v>
      </c>
      <c r="D1621" s="91"/>
      <c r="E1621" s="79"/>
      <c r="F1621" s="79"/>
    </row>
    <row r="1622" s="56" customFormat="1" ht="22" customHeight="1" spans="1:6">
      <c r="A1622" s="64">
        <v>2310420</v>
      </c>
      <c r="B1622" s="64" t="s">
        <v>1552</v>
      </c>
      <c r="C1622" s="68">
        <f t="shared" si="28"/>
        <v>0</v>
      </c>
      <c r="D1622" s="91"/>
      <c r="E1622" s="79"/>
      <c r="F1622" s="79"/>
    </row>
    <row r="1623" s="56" customFormat="1" ht="22" customHeight="1" spans="1:6">
      <c r="A1623" s="64">
        <v>2310431</v>
      </c>
      <c r="B1623" s="64" t="s">
        <v>1553</v>
      </c>
      <c r="C1623" s="68">
        <f t="shared" si="28"/>
        <v>0</v>
      </c>
      <c r="D1623" s="91"/>
      <c r="E1623" s="79"/>
      <c r="F1623" s="79"/>
    </row>
    <row r="1624" s="56" customFormat="1" ht="22" customHeight="1" spans="1:6">
      <c r="A1624" s="64">
        <v>2310432</v>
      </c>
      <c r="B1624" s="64" t="s">
        <v>1554</v>
      </c>
      <c r="C1624" s="68">
        <f t="shared" si="28"/>
        <v>0</v>
      </c>
      <c r="D1624" s="91"/>
      <c r="E1624" s="79"/>
      <c r="F1624" s="79"/>
    </row>
    <row r="1625" s="56" customFormat="1" ht="22" customHeight="1" spans="1:6">
      <c r="A1625" s="64">
        <v>2310433</v>
      </c>
      <c r="B1625" s="64" t="s">
        <v>1555</v>
      </c>
      <c r="C1625" s="68">
        <f t="shared" si="28"/>
        <v>0</v>
      </c>
      <c r="D1625" s="91"/>
      <c r="E1625" s="79"/>
      <c r="F1625" s="79"/>
    </row>
    <row r="1626" s="56" customFormat="1" ht="22" customHeight="1" spans="1:6">
      <c r="A1626" s="64">
        <v>2310498</v>
      </c>
      <c r="B1626" s="64" t="s">
        <v>1556</v>
      </c>
      <c r="C1626" s="68">
        <f t="shared" si="28"/>
        <v>0</v>
      </c>
      <c r="D1626" s="91"/>
      <c r="E1626" s="79"/>
      <c r="F1626" s="79"/>
    </row>
    <row r="1627" s="56" customFormat="1" ht="22" customHeight="1" spans="1:6">
      <c r="A1627" s="64">
        <v>2310499</v>
      </c>
      <c r="B1627" s="64" t="s">
        <v>1557</v>
      </c>
      <c r="C1627" s="68">
        <f t="shared" si="28"/>
        <v>0</v>
      </c>
      <c r="D1627" s="91"/>
      <c r="E1627" s="79"/>
      <c r="F1627" s="79"/>
    </row>
    <row r="1628" s="56" customFormat="1" ht="22" customHeight="1" spans="1:6">
      <c r="A1628" s="64">
        <v>23105</v>
      </c>
      <c r="B1628" s="90" t="s">
        <v>1558</v>
      </c>
      <c r="C1628" s="76">
        <f t="shared" si="28"/>
        <v>0</v>
      </c>
      <c r="D1628" s="77"/>
      <c r="E1628" s="77"/>
      <c r="F1628" s="77"/>
    </row>
  </sheetData>
  <autoFilter ref="A6:M1298">
    <extLst/>
  </autoFilter>
  <mergeCells count="1">
    <mergeCell ref="B2:F2"/>
  </mergeCells>
  <printOptions horizontalCentered="1"/>
  <pageMargins left="0.751388888888889" right="0.751388888888889" top="0.629861111111111" bottom="0.267361111111111" header="0" footer="0.306944444444444"/>
  <pageSetup paperSize="8" scale="80"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P22"/>
  <sheetViews>
    <sheetView zoomScale="90" zoomScaleNormal="90" workbookViewId="0">
      <selection activeCell="J20" sqref="J20"/>
    </sheetView>
  </sheetViews>
  <sheetFormatPr defaultColWidth="7" defaultRowHeight="11.25"/>
  <cols>
    <col min="1" max="1" width="8.38333333333333" style="23" customWidth="1"/>
    <col min="2" max="2" width="10.6333333333333" style="23" customWidth="1"/>
    <col min="3" max="4" width="31.25" style="23" customWidth="1"/>
    <col min="5" max="6" width="12.6333333333333" style="23" customWidth="1"/>
    <col min="7" max="7" width="8.88333333333333" style="23" customWidth="1"/>
    <col min="8" max="9" width="12.1333333333333" style="23" customWidth="1"/>
    <col min="10" max="10" width="10.75" style="23" customWidth="1"/>
    <col min="11" max="12" width="11.5" style="23" customWidth="1"/>
    <col min="13" max="13" width="15.1333333333333" style="23" customWidth="1"/>
    <col min="14" max="14" width="17.65" style="23" customWidth="1"/>
    <col min="15" max="15" width="12.3416666666667" style="23" customWidth="1"/>
    <col min="16" max="16" width="40.2416666666667" style="23" customWidth="1"/>
    <col min="17" max="16384" width="7" style="23"/>
  </cols>
  <sheetData>
    <row r="1" s="22" customFormat="1" ht="12" spans="1:250">
      <c r="A1" s="24" t="s">
        <v>1559</v>
      </c>
      <c r="B1" s="24"/>
      <c r="C1" s="25"/>
      <c r="F1" s="26"/>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54"/>
      <c r="IG1" s="54"/>
      <c r="IH1" s="54"/>
      <c r="II1" s="54"/>
      <c r="IJ1" s="54"/>
      <c r="IK1" s="54"/>
      <c r="IL1" s="54"/>
      <c r="IM1" s="54"/>
      <c r="IN1" s="54"/>
      <c r="IO1" s="54"/>
      <c r="IP1" s="54"/>
    </row>
    <row r="2" s="23" customFormat="1" ht="31.5" spans="1:16">
      <c r="A2" s="28" t="s">
        <v>1560</v>
      </c>
      <c r="B2" s="28"/>
      <c r="C2" s="28"/>
      <c r="D2" s="28"/>
      <c r="E2" s="28"/>
      <c r="F2" s="28"/>
      <c r="G2" s="28"/>
      <c r="H2" s="28"/>
      <c r="I2" s="28"/>
      <c r="J2" s="28"/>
      <c r="K2" s="28"/>
      <c r="L2" s="28"/>
      <c r="M2" s="28"/>
      <c r="N2" s="28"/>
      <c r="O2" s="28"/>
      <c r="P2" s="28"/>
    </row>
    <row r="3" s="23" customFormat="1" ht="18" customHeight="1" spans="1:16">
      <c r="A3" s="29"/>
      <c r="B3" s="30"/>
      <c r="C3" s="29"/>
      <c r="D3" s="29"/>
      <c r="E3" s="31"/>
      <c r="F3" s="31"/>
      <c r="G3" s="31"/>
      <c r="H3" s="31"/>
      <c r="I3" s="31"/>
      <c r="J3" s="31"/>
      <c r="K3" s="31"/>
      <c r="L3" s="31"/>
      <c r="M3" s="31"/>
      <c r="N3" s="46"/>
      <c r="O3" s="31"/>
      <c r="P3" s="47" t="s">
        <v>200</v>
      </c>
    </row>
    <row r="4" s="23" customFormat="1" ht="29" customHeight="1" spans="1:16">
      <c r="A4" s="32" t="s">
        <v>201</v>
      </c>
      <c r="B4" s="32" t="s">
        <v>1561</v>
      </c>
      <c r="C4" s="32" t="s">
        <v>203</v>
      </c>
      <c r="D4" s="32" t="s">
        <v>204</v>
      </c>
      <c r="E4" s="32" t="s">
        <v>1562</v>
      </c>
      <c r="F4" s="32"/>
      <c r="G4" s="32"/>
      <c r="H4" s="32" t="s">
        <v>1563</v>
      </c>
      <c r="I4" s="32"/>
      <c r="J4" s="32"/>
      <c r="K4" s="32" t="s">
        <v>1564</v>
      </c>
      <c r="L4" s="32"/>
      <c r="M4" s="32"/>
      <c r="N4" s="32" t="s">
        <v>1565</v>
      </c>
      <c r="O4" s="32"/>
      <c r="P4" s="32" t="s">
        <v>207</v>
      </c>
    </row>
    <row r="5" s="23" customFormat="1" ht="21" customHeight="1" spans="1:16">
      <c r="A5" s="32"/>
      <c r="B5" s="32"/>
      <c r="C5" s="32"/>
      <c r="D5" s="32"/>
      <c r="E5" s="33" t="s">
        <v>1566</v>
      </c>
      <c r="F5" s="32" t="s">
        <v>1567</v>
      </c>
      <c r="G5" s="32" t="s">
        <v>1568</v>
      </c>
      <c r="H5" s="32" t="s">
        <v>1566</v>
      </c>
      <c r="I5" s="32" t="s">
        <v>1567</v>
      </c>
      <c r="J5" s="32" t="s">
        <v>1568</v>
      </c>
      <c r="K5" s="32" t="s">
        <v>1566</v>
      </c>
      <c r="L5" s="32" t="s">
        <v>1567</v>
      </c>
      <c r="M5" s="32" t="s">
        <v>1568</v>
      </c>
      <c r="N5" s="32" t="s">
        <v>16</v>
      </c>
      <c r="O5" s="32" t="s">
        <v>1569</v>
      </c>
      <c r="P5" s="32"/>
    </row>
    <row r="6" s="23" customFormat="1" ht="31" customHeight="1" spans="1:16">
      <c r="A6" s="34">
        <v>1</v>
      </c>
      <c r="B6" s="34"/>
      <c r="C6" s="35" t="s">
        <v>1570</v>
      </c>
      <c r="D6" s="35"/>
      <c r="E6" s="36">
        <f t="shared" ref="E6:I6" si="0">E7+E9+E14+E16+E17</f>
        <v>28024</v>
      </c>
      <c r="F6" s="36">
        <f t="shared" si="0"/>
        <v>28024</v>
      </c>
      <c r="G6" s="36"/>
      <c r="H6" s="36">
        <f t="shared" si="0"/>
        <v>27361</v>
      </c>
      <c r="I6" s="36">
        <f t="shared" si="0"/>
        <v>27361</v>
      </c>
      <c r="J6" s="36"/>
      <c r="K6" s="36">
        <f>K7+K9+K14+K16+K17</f>
        <v>29174</v>
      </c>
      <c r="L6" s="36">
        <f>L7+L9+L14+L16+L17</f>
        <v>29174</v>
      </c>
      <c r="M6" s="36"/>
      <c r="N6" s="39">
        <f t="shared" ref="N6:N14" si="1">K6-H6</f>
        <v>1813</v>
      </c>
      <c r="O6" s="48">
        <f t="shared" ref="O6:O13" si="2">N6/H6*100%</f>
        <v>0.0662621980190782</v>
      </c>
      <c r="P6" s="49"/>
    </row>
    <row r="7" s="23" customFormat="1" ht="29" customHeight="1" spans="1:16">
      <c r="A7" s="34">
        <v>2</v>
      </c>
      <c r="B7" s="37"/>
      <c r="C7" s="38" t="s">
        <v>1571</v>
      </c>
      <c r="D7" s="38"/>
      <c r="E7" s="39">
        <f t="shared" ref="E7:M7" si="3">SUM(E8:E8)</f>
        <v>300</v>
      </c>
      <c r="F7" s="39">
        <f t="shared" si="3"/>
        <v>300</v>
      </c>
      <c r="G7" s="39">
        <f t="shared" si="3"/>
        <v>0</v>
      </c>
      <c r="H7" s="39">
        <f t="shared" si="3"/>
        <v>1000</v>
      </c>
      <c r="I7" s="39">
        <f t="shared" si="3"/>
        <v>1000</v>
      </c>
      <c r="J7" s="39">
        <f t="shared" si="3"/>
        <v>0</v>
      </c>
      <c r="K7" s="39">
        <f t="shared" si="3"/>
        <v>1000</v>
      </c>
      <c r="L7" s="39">
        <f t="shared" si="3"/>
        <v>1000</v>
      </c>
      <c r="M7" s="39">
        <f t="shared" si="3"/>
        <v>0</v>
      </c>
      <c r="N7" s="39">
        <f t="shared" si="1"/>
        <v>0</v>
      </c>
      <c r="O7" s="48">
        <f t="shared" si="2"/>
        <v>0</v>
      </c>
      <c r="P7" s="50"/>
    </row>
    <row r="8" s="23" customFormat="1" ht="33" customHeight="1" spans="1:16">
      <c r="A8" s="34">
        <v>3</v>
      </c>
      <c r="B8" s="40" t="s">
        <v>1572</v>
      </c>
      <c r="C8" s="41" t="s">
        <v>1573</v>
      </c>
      <c r="D8" s="41" t="s">
        <v>1574</v>
      </c>
      <c r="E8" s="42">
        <f t="shared" ref="E8:E16" si="4">SUM(F8:G8)</f>
        <v>300</v>
      </c>
      <c r="F8" s="42">
        <v>300</v>
      </c>
      <c r="G8" s="42"/>
      <c r="H8" s="42">
        <f t="shared" ref="H8:H16" si="5">SUM(I8:J8)</f>
        <v>1000</v>
      </c>
      <c r="I8" s="42">
        <v>1000</v>
      </c>
      <c r="J8" s="42"/>
      <c r="K8" s="42">
        <f t="shared" ref="K8:K16" si="6">SUM(L8:M8)</f>
        <v>1000</v>
      </c>
      <c r="L8" s="42">
        <v>1000</v>
      </c>
      <c r="M8" s="42"/>
      <c r="N8" s="42">
        <f t="shared" si="1"/>
        <v>0</v>
      </c>
      <c r="O8" s="51">
        <f t="shared" si="2"/>
        <v>0</v>
      </c>
      <c r="P8" s="52" t="s">
        <v>1575</v>
      </c>
    </row>
    <row r="9" s="23" customFormat="1" ht="34" customHeight="1" spans="1:16">
      <c r="A9" s="34">
        <v>4</v>
      </c>
      <c r="B9" s="37"/>
      <c r="C9" s="38" t="s">
        <v>1576</v>
      </c>
      <c r="D9" s="43"/>
      <c r="E9" s="39">
        <f t="shared" ref="E9:I9" si="7">SUM(E10:E13)</f>
        <v>1900</v>
      </c>
      <c r="F9" s="39">
        <f t="shared" si="7"/>
        <v>1900</v>
      </c>
      <c r="G9" s="39"/>
      <c r="H9" s="39">
        <f t="shared" si="7"/>
        <v>2620</v>
      </c>
      <c r="I9" s="39">
        <f t="shared" si="7"/>
        <v>2620</v>
      </c>
      <c r="J9" s="39"/>
      <c r="K9" s="39">
        <f>SUM(K10:K13)</f>
        <v>2620</v>
      </c>
      <c r="L9" s="39">
        <f>SUM(L10:L13)</f>
        <v>2620</v>
      </c>
      <c r="M9" s="39"/>
      <c r="N9" s="39">
        <f t="shared" si="1"/>
        <v>0</v>
      </c>
      <c r="O9" s="48">
        <f t="shared" si="2"/>
        <v>0</v>
      </c>
      <c r="P9" s="50"/>
    </row>
    <row r="10" s="23" customFormat="1" ht="30" customHeight="1" spans="1:16">
      <c r="A10" s="34">
        <v>5</v>
      </c>
      <c r="B10" s="40" t="s">
        <v>1572</v>
      </c>
      <c r="C10" s="41" t="s">
        <v>1577</v>
      </c>
      <c r="D10" s="41" t="s">
        <v>1578</v>
      </c>
      <c r="E10" s="42">
        <f t="shared" si="4"/>
        <v>150</v>
      </c>
      <c r="F10" s="42">
        <v>150</v>
      </c>
      <c r="G10" s="42"/>
      <c r="H10" s="42">
        <f t="shared" si="5"/>
        <v>0</v>
      </c>
      <c r="I10" s="42">
        <v>0</v>
      </c>
      <c r="J10" s="42"/>
      <c r="K10" s="42">
        <f t="shared" si="6"/>
        <v>0</v>
      </c>
      <c r="L10" s="42">
        <v>0</v>
      </c>
      <c r="M10" s="42"/>
      <c r="N10" s="42">
        <f t="shared" si="1"/>
        <v>0</v>
      </c>
      <c r="O10" s="51" t="e">
        <f t="shared" si="2"/>
        <v>#DIV/0!</v>
      </c>
      <c r="P10" s="52"/>
    </row>
    <row r="11" s="23" customFormat="1" ht="33" customHeight="1" spans="1:16">
      <c r="A11" s="34">
        <v>6</v>
      </c>
      <c r="B11" s="40" t="s">
        <v>1572</v>
      </c>
      <c r="C11" s="41" t="s">
        <v>1579</v>
      </c>
      <c r="D11" s="41" t="s">
        <v>1578</v>
      </c>
      <c r="E11" s="42">
        <f t="shared" si="4"/>
        <v>150</v>
      </c>
      <c r="F11" s="42">
        <v>150</v>
      </c>
      <c r="G11" s="42"/>
      <c r="H11" s="42">
        <f t="shared" si="5"/>
        <v>0</v>
      </c>
      <c r="I11" s="42">
        <v>0</v>
      </c>
      <c r="J11" s="42"/>
      <c r="K11" s="42">
        <f t="shared" si="6"/>
        <v>0</v>
      </c>
      <c r="L11" s="42">
        <v>0</v>
      </c>
      <c r="M11" s="42"/>
      <c r="N11" s="42">
        <f t="shared" si="1"/>
        <v>0</v>
      </c>
      <c r="O11" s="51" t="e">
        <f t="shared" si="2"/>
        <v>#DIV/0!</v>
      </c>
      <c r="P11" s="52"/>
    </row>
    <row r="12" s="23" customFormat="1" ht="28" customHeight="1" spans="1:16">
      <c r="A12" s="34">
        <v>7</v>
      </c>
      <c r="B12" s="40" t="s">
        <v>1572</v>
      </c>
      <c r="C12" s="41" t="s">
        <v>1580</v>
      </c>
      <c r="D12" s="41" t="s">
        <v>1581</v>
      </c>
      <c r="E12" s="42">
        <f t="shared" si="4"/>
        <v>0</v>
      </c>
      <c r="F12" s="42">
        <v>0</v>
      </c>
      <c r="G12" s="42"/>
      <c r="H12" s="42">
        <f t="shared" si="5"/>
        <v>1000</v>
      </c>
      <c r="I12" s="42">
        <v>1000</v>
      </c>
      <c r="J12" s="42"/>
      <c r="K12" s="42">
        <f t="shared" si="6"/>
        <v>1000</v>
      </c>
      <c r="L12" s="42">
        <v>1000</v>
      </c>
      <c r="M12" s="42"/>
      <c r="N12" s="42">
        <f t="shared" si="1"/>
        <v>0</v>
      </c>
      <c r="O12" s="51">
        <f t="shared" si="2"/>
        <v>0</v>
      </c>
      <c r="P12" s="52"/>
    </row>
    <row r="13" s="23" customFormat="1" ht="34" customHeight="1" spans="1:16">
      <c r="A13" s="34">
        <v>8</v>
      </c>
      <c r="B13" s="40" t="s">
        <v>1572</v>
      </c>
      <c r="C13" s="41" t="s">
        <v>1582</v>
      </c>
      <c r="D13" s="41" t="s">
        <v>1583</v>
      </c>
      <c r="E13" s="42">
        <f t="shared" si="4"/>
        <v>1600</v>
      </c>
      <c r="F13" s="42">
        <v>1600</v>
      </c>
      <c r="G13" s="42"/>
      <c r="H13" s="42">
        <f t="shared" si="5"/>
        <v>1620</v>
      </c>
      <c r="I13" s="42">
        <v>1620</v>
      </c>
      <c r="J13" s="42"/>
      <c r="K13" s="42">
        <f t="shared" si="6"/>
        <v>1620</v>
      </c>
      <c r="L13" s="42">
        <v>1620</v>
      </c>
      <c r="M13" s="42"/>
      <c r="N13" s="42">
        <f t="shared" si="1"/>
        <v>0</v>
      </c>
      <c r="O13" s="51">
        <f t="shared" si="2"/>
        <v>0</v>
      </c>
      <c r="P13" s="41" t="s">
        <v>1584</v>
      </c>
    </row>
    <row r="14" s="23" customFormat="1" ht="26" customHeight="1" spans="1:16">
      <c r="A14" s="34">
        <v>9</v>
      </c>
      <c r="B14" s="37"/>
      <c r="C14" s="38" t="s">
        <v>1585</v>
      </c>
      <c r="D14" s="44"/>
      <c r="E14" s="39">
        <f t="shared" si="4"/>
        <v>100</v>
      </c>
      <c r="F14" s="39">
        <f t="shared" ref="F14:J14" si="8">SUM(F15:F15)</f>
        <v>100</v>
      </c>
      <c r="G14" s="39"/>
      <c r="H14" s="39">
        <f t="shared" si="5"/>
        <v>500</v>
      </c>
      <c r="I14" s="39">
        <f t="shared" si="8"/>
        <v>500</v>
      </c>
      <c r="J14" s="39">
        <f t="shared" si="8"/>
        <v>0</v>
      </c>
      <c r="K14" s="39">
        <f t="shared" si="6"/>
        <v>500</v>
      </c>
      <c r="L14" s="39">
        <f>SUM(L15:L15)</f>
        <v>500</v>
      </c>
      <c r="M14" s="39">
        <f>SUM(M15:M15)</f>
        <v>0</v>
      </c>
      <c r="N14" s="39">
        <f t="shared" si="1"/>
        <v>0</v>
      </c>
      <c r="O14" s="48">
        <f t="shared" ref="O14:O22" si="9">N14/H14*100%</f>
        <v>0</v>
      </c>
      <c r="P14" s="50"/>
    </row>
    <row r="15" s="23" customFormat="1" ht="34" customHeight="1" spans="1:16">
      <c r="A15" s="34">
        <v>10</v>
      </c>
      <c r="B15" s="40" t="s">
        <v>1572</v>
      </c>
      <c r="C15" s="41" t="s">
        <v>1586</v>
      </c>
      <c r="D15" s="41" t="s">
        <v>219</v>
      </c>
      <c r="E15" s="42">
        <f t="shared" si="4"/>
        <v>100</v>
      </c>
      <c r="F15" s="42">
        <v>100</v>
      </c>
      <c r="G15" s="42"/>
      <c r="H15" s="42">
        <f t="shared" si="5"/>
        <v>500</v>
      </c>
      <c r="I15" s="42">
        <v>500</v>
      </c>
      <c r="J15" s="42"/>
      <c r="K15" s="42">
        <f t="shared" si="6"/>
        <v>500</v>
      </c>
      <c r="L15" s="42">
        <v>500</v>
      </c>
      <c r="M15" s="42"/>
      <c r="N15" s="42">
        <f t="shared" ref="N15:N22" si="10">K15-H15</f>
        <v>0</v>
      </c>
      <c r="O15" s="51">
        <f t="shared" si="9"/>
        <v>0</v>
      </c>
      <c r="P15" s="52"/>
    </row>
    <row r="16" s="23" customFormat="1" ht="48" spans="1:16">
      <c r="A16" s="34">
        <v>11</v>
      </c>
      <c r="B16" s="37"/>
      <c r="C16" s="38" t="s">
        <v>1587</v>
      </c>
      <c r="D16" s="41" t="s">
        <v>1588</v>
      </c>
      <c r="E16" s="39">
        <f t="shared" si="4"/>
        <v>2500</v>
      </c>
      <c r="F16" s="39">
        <v>2500</v>
      </c>
      <c r="G16" s="45">
        <v>0</v>
      </c>
      <c r="H16" s="39">
        <f t="shared" si="5"/>
        <v>2800</v>
      </c>
      <c r="I16" s="39">
        <v>2800</v>
      </c>
      <c r="J16" s="45">
        <v>0</v>
      </c>
      <c r="K16" s="39">
        <f t="shared" si="6"/>
        <v>2800</v>
      </c>
      <c r="L16" s="39">
        <v>2800</v>
      </c>
      <c r="M16" s="45">
        <v>0</v>
      </c>
      <c r="N16" s="39">
        <f t="shared" si="10"/>
        <v>0</v>
      </c>
      <c r="O16" s="53">
        <f>IF(E16&lt;&gt;0,N16/E16*100,0)</f>
        <v>0</v>
      </c>
      <c r="P16" s="52" t="s">
        <v>1589</v>
      </c>
    </row>
    <row r="17" s="23" customFormat="1" ht="28" customHeight="1" spans="1:16">
      <c r="A17" s="34">
        <v>12</v>
      </c>
      <c r="B17" s="37"/>
      <c r="C17" s="38" t="s">
        <v>1590</v>
      </c>
      <c r="D17" s="43"/>
      <c r="E17" s="39">
        <f t="shared" ref="E17:I17" si="11">SUM(E18:E22)</f>
        <v>23224</v>
      </c>
      <c r="F17" s="39">
        <f t="shared" si="11"/>
        <v>23224</v>
      </c>
      <c r="G17" s="39">
        <f t="shared" si="11"/>
        <v>0</v>
      </c>
      <c r="H17" s="39">
        <f t="shared" si="11"/>
        <v>20441</v>
      </c>
      <c r="I17" s="39">
        <f t="shared" si="11"/>
        <v>20441</v>
      </c>
      <c r="J17" s="39">
        <f>SUM(J18:J18)</f>
        <v>0</v>
      </c>
      <c r="K17" s="39">
        <f>SUM(K18:K22)</f>
        <v>22254</v>
      </c>
      <c r="L17" s="39">
        <f>SUM(L18:L22)</f>
        <v>22254</v>
      </c>
      <c r="M17" s="39">
        <f>SUM(M18:M18)</f>
        <v>0</v>
      </c>
      <c r="N17" s="39">
        <f t="shared" si="10"/>
        <v>1813</v>
      </c>
      <c r="O17" s="48">
        <f t="shared" si="9"/>
        <v>0.0886942908859645</v>
      </c>
      <c r="P17" s="50"/>
    </row>
    <row r="18" s="23" customFormat="1" ht="31" customHeight="1" spans="1:16">
      <c r="A18" s="34">
        <v>13</v>
      </c>
      <c r="B18" s="40" t="s">
        <v>1572</v>
      </c>
      <c r="C18" s="41" t="s">
        <v>1591</v>
      </c>
      <c r="D18" s="41" t="s">
        <v>1592</v>
      </c>
      <c r="E18" s="42">
        <f t="shared" ref="E18:E22" si="12">SUM(F18:G18)</f>
        <v>16609</v>
      </c>
      <c r="F18" s="42">
        <v>16609</v>
      </c>
      <c r="G18" s="42"/>
      <c r="H18" s="42">
        <f t="shared" ref="H18:H22" si="13">SUM(I18:J18)</f>
        <v>10940</v>
      </c>
      <c r="I18" s="42">
        <v>10940</v>
      </c>
      <c r="J18" s="42"/>
      <c r="K18" s="42">
        <f t="shared" ref="K18:K22" si="14">SUM(L18:M18)</f>
        <v>10940</v>
      </c>
      <c r="L18" s="42">
        <v>10940</v>
      </c>
      <c r="M18" s="42"/>
      <c r="N18" s="42">
        <f t="shared" si="10"/>
        <v>0</v>
      </c>
      <c r="O18" s="51">
        <f t="shared" si="9"/>
        <v>0</v>
      </c>
      <c r="P18" s="52"/>
    </row>
    <row r="19" s="23" customFormat="1" ht="31" customHeight="1" spans="1:16">
      <c r="A19" s="34">
        <v>14</v>
      </c>
      <c r="B19" s="40" t="s">
        <v>1572</v>
      </c>
      <c r="C19" s="41" t="s">
        <v>1593</v>
      </c>
      <c r="D19" s="41" t="s">
        <v>1592</v>
      </c>
      <c r="E19" s="42">
        <f t="shared" si="12"/>
        <v>2000</v>
      </c>
      <c r="F19" s="42">
        <v>2000</v>
      </c>
      <c r="G19" s="42"/>
      <c r="H19" s="42">
        <f t="shared" si="13"/>
        <v>1000</v>
      </c>
      <c r="I19" s="42">
        <v>1000</v>
      </c>
      <c r="J19" s="42"/>
      <c r="K19" s="42">
        <f t="shared" si="14"/>
        <v>1000</v>
      </c>
      <c r="L19" s="42">
        <v>1000</v>
      </c>
      <c r="M19" s="42"/>
      <c r="N19" s="42">
        <f t="shared" si="10"/>
        <v>0</v>
      </c>
      <c r="O19" s="51">
        <f t="shared" si="9"/>
        <v>0</v>
      </c>
      <c r="P19" s="52"/>
    </row>
    <row r="20" s="23" customFormat="1" ht="52" customHeight="1" spans="1:16">
      <c r="A20" s="34">
        <v>15</v>
      </c>
      <c r="B20" s="40" t="s">
        <v>1572</v>
      </c>
      <c r="C20" s="41" t="s">
        <v>1594</v>
      </c>
      <c r="D20" s="41" t="s">
        <v>1595</v>
      </c>
      <c r="E20" s="42">
        <f t="shared" si="12"/>
        <v>4165</v>
      </c>
      <c r="F20" s="42">
        <v>4165</v>
      </c>
      <c r="G20" s="42"/>
      <c r="H20" s="42">
        <f t="shared" si="13"/>
        <v>5001</v>
      </c>
      <c r="I20" s="42">
        <v>5001</v>
      </c>
      <c r="J20" s="42"/>
      <c r="K20" s="42">
        <f t="shared" si="14"/>
        <v>6814</v>
      </c>
      <c r="L20" s="42">
        <f>6033+180+78+523</f>
        <v>6814</v>
      </c>
      <c r="M20" s="42"/>
      <c r="N20" s="42">
        <f t="shared" si="10"/>
        <v>1813</v>
      </c>
      <c r="O20" s="51">
        <f t="shared" si="9"/>
        <v>0.3625274945011</v>
      </c>
      <c r="P20" s="52" t="s">
        <v>1596</v>
      </c>
    </row>
    <row r="21" s="23" customFormat="1" ht="31" customHeight="1" spans="1:16">
      <c r="A21" s="34">
        <v>16</v>
      </c>
      <c r="B21" s="40" t="s">
        <v>1572</v>
      </c>
      <c r="C21" s="41" t="s">
        <v>1597</v>
      </c>
      <c r="D21" s="41" t="s">
        <v>1592</v>
      </c>
      <c r="E21" s="42">
        <f t="shared" si="12"/>
        <v>0</v>
      </c>
      <c r="F21" s="42">
        <v>0</v>
      </c>
      <c r="G21" s="42"/>
      <c r="H21" s="42">
        <f t="shared" si="13"/>
        <v>3000</v>
      </c>
      <c r="I21" s="42">
        <v>3000</v>
      </c>
      <c r="J21" s="42"/>
      <c r="K21" s="42">
        <f t="shared" si="14"/>
        <v>3000</v>
      </c>
      <c r="L21" s="42">
        <v>3000</v>
      </c>
      <c r="M21" s="42"/>
      <c r="N21" s="42">
        <f t="shared" si="10"/>
        <v>0</v>
      </c>
      <c r="O21" s="51">
        <f t="shared" si="9"/>
        <v>0</v>
      </c>
      <c r="P21" s="52"/>
    </row>
    <row r="22" s="23" customFormat="1" ht="26" customHeight="1" spans="1:16">
      <c r="A22" s="34">
        <v>17</v>
      </c>
      <c r="B22" s="40" t="s">
        <v>1572</v>
      </c>
      <c r="C22" s="41" t="s">
        <v>1598</v>
      </c>
      <c r="D22" s="41" t="s">
        <v>1599</v>
      </c>
      <c r="E22" s="42">
        <f t="shared" si="12"/>
        <v>450</v>
      </c>
      <c r="F22" s="42">
        <v>450</v>
      </c>
      <c r="G22" s="42"/>
      <c r="H22" s="42">
        <f t="shared" si="13"/>
        <v>500</v>
      </c>
      <c r="I22" s="42">
        <v>500</v>
      </c>
      <c r="J22" s="42"/>
      <c r="K22" s="42">
        <f t="shared" si="14"/>
        <v>500</v>
      </c>
      <c r="L22" s="42">
        <v>500</v>
      </c>
      <c r="M22" s="42"/>
      <c r="N22" s="42">
        <f t="shared" si="10"/>
        <v>0</v>
      </c>
      <c r="O22" s="51">
        <f t="shared" si="9"/>
        <v>0</v>
      </c>
      <c r="P22" s="52"/>
    </row>
  </sheetData>
  <autoFilter ref="A5:IP22">
    <extLst/>
  </autoFilter>
  <mergeCells count="11">
    <mergeCell ref="A1:B1"/>
    <mergeCell ref="A2:P2"/>
    <mergeCell ref="E4:G4"/>
    <mergeCell ref="H4:J4"/>
    <mergeCell ref="K4:M4"/>
    <mergeCell ref="N4:O4"/>
    <mergeCell ref="A4:A5"/>
    <mergeCell ref="B4:B5"/>
    <mergeCell ref="C4:C5"/>
    <mergeCell ref="D4:D5"/>
    <mergeCell ref="P4:P5"/>
  </mergeCells>
  <printOptions horizontalCentered="1"/>
  <pageMargins left="0.751388888888889" right="0.751388888888889" top="0.266666666666667" bottom="0.393055555555556" header="0.235416666666667" footer="0.30625"/>
  <pageSetup paperSize="8" scale="75"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80" zoomScaleNormal="80" workbookViewId="0">
      <selection activeCell="H5" sqref="H5"/>
    </sheetView>
  </sheetViews>
  <sheetFormatPr defaultColWidth="9" defaultRowHeight="13.5"/>
  <cols>
    <col min="2" max="2" width="13.75" customWidth="1"/>
    <col min="3" max="3" width="18.75" customWidth="1"/>
    <col min="4" max="4" width="16.5" customWidth="1"/>
    <col min="5" max="5" width="13.75" customWidth="1"/>
    <col min="6" max="6" width="17.5" customWidth="1"/>
    <col min="7" max="7" width="16" customWidth="1"/>
    <col min="8" max="8" width="14.1333333333333" customWidth="1"/>
    <col min="9" max="9" width="13.75" customWidth="1"/>
    <col min="10" max="11" width="19.8833333333333" customWidth="1"/>
    <col min="12" max="12" width="17.1333333333333" customWidth="1"/>
    <col min="13" max="13" width="17.5" customWidth="1"/>
    <col min="14" max="14" width="13.75" customWidth="1"/>
  </cols>
  <sheetData>
    <row r="1" s="1" customFormat="1" ht="57.95" customHeight="1" spans="1:15">
      <c r="A1" s="2" t="s">
        <v>1600</v>
      </c>
      <c r="B1" s="2"/>
      <c r="C1" s="2"/>
      <c r="D1" s="2"/>
      <c r="E1" s="2"/>
      <c r="F1" s="2"/>
      <c r="G1" s="2"/>
      <c r="H1" s="2"/>
      <c r="I1" s="2"/>
      <c r="J1" s="2"/>
      <c r="K1" s="2"/>
      <c r="L1" s="2"/>
      <c r="M1" s="2"/>
      <c r="N1" s="2"/>
      <c r="O1" s="2"/>
    </row>
    <row r="2" s="1" customFormat="1" ht="36" customHeight="1" spans="1:15">
      <c r="A2" s="3" t="s">
        <v>1601</v>
      </c>
      <c r="B2" s="3"/>
      <c r="C2" s="3"/>
      <c r="D2" s="3"/>
      <c r="E2" s="3"/>
      <c r="F2" s="3"/>
      <c r="G2" s="3"/>
      <c r="H2" s="3"/>
      <c r="I2" s="15" t="s">
        <v>1602</v>
      </c>
      <c r="J2" s="16"/>
      <c r="K2" s="16"/>
      <c r="L2" s="16"/>
      <c r="M2" s="16"/>
      <c r="N2" s="16"/>
      <c r="O2" s="17" t="s">
        <v>207</v>
      </c>
    </row>
    <row r="3" s="1" customFormat="1" ht="48.95" customHeight="1" spans="1:15">
      <c r="A3" s="3" t="s">
        <v>201</v>
      </c>
      <c r="B3" s="4" t="s">
        <v>1603</v>
      </c>
      <c r="C3" s="3" t="s">
        <v>1604</v>
      </c>
      <c r="D3" s="3" t="s">
        <v>1605</v>
      </c>
      <c r="E3" s="3" t="s">
        <v>1606</v>
      </c>
      <c r="F3" s="3" t="s">
        <v>1607</v>
      </c>
      <c r="G3" s="4" t="s">
        <v>1608</v>
      </c>
      <c r="H3" s="3" t="s">
        <v>1609</v>
      </c>
      <c r="I3" s="3" t="s">
        <v>1603</v>
      </c>
      <c r="J3" s="3" t="s">
        <v>1604</v>
      </c>
      <c r="K3" s="18" t="s">
        <v>1610</v>
      </c>
      <c r="L3" s="3" t="s">
        <v>1606</v>
      </c>
      <c r="M3" s="3" t="s">
        <v>1607</v>
      </c>
      <c r="N3" s="3" t="s">
        <v>1609</v>
      </c>
      <c r="O3" s="19"/>
    </row>
    <row r="4" s="1" customFormat="1" ht="40.5" spans="1:15">
      <c r="A4" s="3">
        <v>1</v>
      </c>
      <c r="B4" s="5" t="s">
        <v>1611</v>
      </c>
      <c r="C4" s="6" t="s">
        <v>1612</v>
      </c>
      <c r="D4" s="6" t="s">
        <v>1613</v>
      </c>
      <c r="E4" s="5" t="s">
        <v>1614</v>
      </c>
      <c r="F4" s="5" t="s">
        <v>1615</v>
      </c>
      <c r="G4" s="7">
        <v>1333923.95</v>
      </c>
      <c r="H4" s="8">
        <v>1200000</v>
      </c>
      <c r="I4" s="5" t="s">
        <v>1611</v>
      </c>
      <c r="J4" s="6" t="s">
        <v>1612</v>
      </c>
      <c r="K4" s="6" t="s">
        <v>1616</v>
      </c>
      <c r="L4" s="5" t="s">
        <v>1617</v>
      </c>
      <c r="M4" s="5" t="s">
        <v>1615</v>
      </c>
      <c r="N4" s="8">
        <v>1200000</v>
      </c>
      <c r="O4" s="3"/>
    </row>
    <row r="5" s="1" customFormat="1" ht="40.5" spans="1:15">
      <c r="A5" s="3">
        <v>2</v>
      </c>
      <c r="B5" s="5" t="s">
        <v>1611</v>
      </c>
      <c r="C5" s="6" t="s">
        <v>1612</v>
      </c>
      <c r="D5" s="6" t="s">
        <v>1613</v>
      </c>
      <c r="E5" s="5" t="s">
        <v>1614</v>
      </c>
      <c r="F5" s="5" t="s">
        <v>1615</v>
      </c>
      <c r="G5" s="9"/>
      <c r="H5" s="8">
        <v>133923.95</v>
      </c>
      <c r="I5" s="5" t="s">
        <v>1611</v>
      </c>
      <c r="J5" s="6" t="s">
        <v>1612</v>
      </c>
      <c r="K5" s="6" t="s">
        <v>1616</v>
      </c>
      <c r="L5" s="5" t="s">
        <v>219</v>
      </c>
      <c r="M5" s="5" t="s">
        <v>1615</v>
      </c>
      <c r="N5" s="8">
        <v>133923.95</v>
      </c>
      <c r="O5" s="3"/>
    </row>
    <row r="6" s="1" customFormat="1" ht="40.5" spans="1:15">
      <c r="A6" s="3">
        <v>3</v>
      </c>
      <c r="B6" s="5" t="s">
        <v>1618</v>
      </c>
      <c r="C6" s="6" t="s">
        <v>1619</v>
      </c>
      <c r="D6" s="6" t="s">
        <v>1620</v>
      </c>
      <c r="E6" s="5" t="s">
        <v>1621</v>
      </c>
      <c r="F6" s="10" t="s">
        <v>1622</v>
      </c>
      <c r="G6" s="8">
        <v>355946.65</v>
      </c>
      <c r="H6" s="8">
        <v>355946.65</v>
      </c>
      <c r="I6" s="5" t="s">
        <v>1618</v>
      </c>
      <c r="J6" s="6" t="s">
        <v>1619</v>
      </c>
      <c r="K6" s="6" t="s">
        <v>1616</v>
      </c>
      <c r="L6" s="5" t="s">
        <v>1623</v>
      </c>
      <c r="M6" s="10" t="s">
        <v>1622</v>
      </c>
      <c r="N6" s="8">
        <v>355946.65</v>
      </c>
      <c r="O6" s="20"/>
    </row>
    <row r="7" s="1" customFormat="1" ht="40.5" spans="1:15">
      <c r="A7" s="3">
        <v>4</v>
      </c>
      <c r="B7" s="5" t="s">
        <v>1624</v>
      </c>
      <c r="C7" s="6" t="s">
        <v>1625</v>
      </c>
      <c r="D7" s="6" t="s">
        <v>1620</v>
      </c>
      <c r="E7" s="5" t="s">
        <v>1621</v>
      </c>
      <c r="F7" s="10" t="s">
        <v>1626</v>
      </c>
      <c r="G7" s="8">
        <v>387000</v>
      </c>
      <c r="H7" s="8">
        <v>387000</v>
      </c>
      <c r="I7" s="5" t="s">
        <v>1624</v>
      </c>
      <c r="J7" s="6" t="s">
        <v>1625</v>
      </c>
      <c r="K7" s="6" t="s">
        <v>1616</v>
      </c>
      <c r="L7" s="5" t="s">
        <v>1627</v>
      </c>
      <c r="M7" s="10" t="s">
        <v>1626</v>
      </c>
      <c r="N7" s="8">
        <v>387000</v>
      </c>
      <c r="O7" s="20"/>
    </row>
    <row r="8" s="1" customFormat="1" ht="40.5" spans="1:15">
      <c r="A8" s="3">
        <v>5</v>
      </c>
      <c r="B8" s="5" t="s">
        <v>1624</v>
      </c>
      <c r="C8" s="6" t="s">
        <v>1628</v>
      </c>
      <c r="D8" s="6" t="s">
        <v>1629</v>
      </c>
      <c r="E8" s="5" t="s">
        <v>1614</v>
      </c>
      <c r="F8" s="5" t="s">
        <v>1615</v>
      </c>
      <c r="G8" s="11">
        <v>7117550</v>
      </c>
      <c r="H8" s="11">
        <v>7117550</v>
      </c>
      <c r="I8" s="5" t="s">
        <v>1624</v>
      </c>
      <c r="J8" s="6" t="s">
        <v>1628</v>
      </c>
      <c r="K8" s="6" t="s">
        <v>1616</v>
      </c>
      <c r="L8" s="5" t="s">
        <v>1630</v>
      </c>
      <c r="M8" s="5" t="s">
        <v>1615</v>
      </c>
      <c r="N8" s="11">
        <v>7117550</v>
      </c>
      <c r="O8" s="20"/>
    </row>
    <row r="9" s="1" customFormat="1" ht="54" spans="1:15">
      <c r="A9" s="3">
        <v>6</v>
      </c>
      <c r="B9" s="5" t="s">
        <v>1631</v>
      </c>
      <c r="C9" s="6" t="s">
        <v>1632</v>
      </c>
      <c r="D9" s="6" t="s">
        <v>1633</v>
      </c>
      <c r="E9" s="5" t="s">
        <v>1614</v>
      </c>
      <c r="F9" s="5" t="s">
        <v>225</v>
      </c>
      <c r="G9" s="11">
        <v>2510000</v>
      </c>
      <c r="H9" s="11">
        <v>2510000</v>
      </c>
      <c r="I9" s="5" t="s">
        <v>1631</v>
      </c>
      <c r="J9" s="6" t="s">
        <v>1632</v>
      </c>
      <c r="K9" s="6" t="s">
        <v>1616</v>
      </c>
      <c r="L9" s="5" t="s">
        <v>219</v>
      </c>
      <c r="M9" s="5" t="s">
        <v>225</v>
      </c>
      <c r="N9" s="11">
        <v>2510000</v>
      </c>
      <c r="O9" s="20"/>
    </row>
    <row r="10" s="1" customFormat="1" ht="54" spans="1:15">
      <c r="A10" s="3">
        <v>7</v>
      </c>
      <c r="B10" s="5" t="s">
        <v>1634</v>
      </c>
      <c r="C10" s="6" t="s">
        <v>1635</v>
      </c>
      <c r="D10" s="6" t="s">
        <v>1620</v>
      </c>
      <c r="E10" s="5" t="s">
        <v>1636</v>
      </c>
      <c r="F10" s="5" t="s">
        <v>225</v>
      </c>
      <c r="G10" s="11">
        <v>2159000</v>
      </c>
      <c r="H10" s="11">
        <v>2159000</v>
      </c>
      <c r="I10" s="5" t="s">
        <v>1634</v>
      </c>
      <c r="J10" s="6" t="s">
        <v>1635</v>
      </c>
      <c r="K10" s="6" t="s">
        <v>1616</v>
      </c>
      <c r="L10" s="5" t="s">
        <v>219</v>
      </c>
      <c r="M10" s="5" t="s">
        <v>225</v>
      </c>
      <c r="N10" s="11">
        <v>2159000</v>
      </c>
      <c r="O10" s="20"/>
    </row>
    <row r="11" s="1" customFormat="1" ht="40.5" spans="1:15">
      <c r="A11" s="3">
        <v>8</v>
      </c>
      <c r="B11" s="5" t="s">
        <v>1637</v>
      </c>
      <c r="C11" s="6" t="s">
        <v>1638</v>
      </c>
      <c r="D11" s="6" t="s">
        <v>1620</v>
      </c>
      <c r="E11" s="6" t="s">
        <v>1636</v>
      </c>
      <c r="F11" s="6" t="s">
        <v>1639</v>
      </c>
      <c r="G11" s="12">
        <v>1827474.37</v>
      </c>
      <c r="H11" s="13">
        <v>1827474.37</v>
      </c>
      <c r="I11" s="5" t="s">
        <v>1637</v>
      </c>
      <c r="J11" s="6" t="s">
        <v>1638</v>
      </c>
      <c r="K11" s="6" t="s">
        <v>1616</v>
      </c>
      <c r="L11" s="6" t="s">
        <v>1640</v>
      </c>
      <c r="M11" s="6" t="s">
        <v>1639</v>
      </c>
      <c r="N11" s="12">
        <v>1827474.37</v>
      </c>
      <c r="O11" s="20"/>
    </row>
    <row r="12" s="1" customFormat="1" ht="40.5" spans="1:15">
      <c r="A12" s="3"/>
      <c r="B12" s="5" t="s">
        <v>1641</v>
      </c>
      <c r="C12" s="6" t="s">
        <v>1642</v>
      </c>
      <c r="D12" s="6" t="s">
        <v>1643</v>
      </c>
      <c r="E12" s="5" t="s">
        <v>1614</v>
      </c>
      <c r="F12" s="5" t="s">
        <v>1615</v>
      </c>
      <c r="G12" s="12">
        <v>1269496.4</v>
      </c>
      <c r="H12" s="8">
        <v>1269496.4</v>
      </c>
      <c r="I12" s="5" t="s">
        <v>1641</v>
      </c>
      <c r="J12" s="6" t="s">
        <v>1642</v>
      </c>
      <c r="K12" s="6" t="s">
        <v>1616</v>
      </c>
      <c r="L12" s="5" t="s">
        <v>219</v>
      </c>
      <c r="M12" s="5" t="s">
        <v>1615</v>
      </c>
      <c r="N12" s="12">
        <v>1269496.4</v>
      </c>
      <c r="O12" s="8"/>
    </row>
    <row r="13" s="1" customFormat="1" ht="30" customHeight="1" spans="1:15">
      <c r="A13" s="3" t="s">
        <v>287</v>
      </c>
      <c r="B13" s="3"/>
      <c r="C13" s="14"/>
      <c r="D13" s="14"/>
      <c r="E13" s="14"/>
      <c r="F13" s="14"/>
      <c r="G13" s="3">
        <f>SUM(G4:G12)</f>
        <v>16960391.37</v>
      </c>
      <c r="H13" s="3">
        <f>SUM(H4:H12)</f>
        <v>16960391.37</v>
      </c>
      <c r="I13" s="3"/>
      <c r="J13" s="3"/>
      <c r="K13" s="3"/>
      <c r="L13" s="3"/>
      <c r="M13" s="3"/>
      <c r="N13" s="3">
        <f>SUM(N4:N12)</f>
        <v>16960391.37</v>
      </c>
      <c r="O13" s="21"/>
    </row>
  </sheetData>
  <mergeCells count="5">
    <mergeCell ref="A1:O1"/>
    <mergeCell ref="A2:H2"/>
    <mergeCell ref="I2:N2"/>
    <mergeCell ref="G4:G5"/>
    <mergeCell ref="O2:O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封面</vt:lpstr>
      <vt:lpstr>2024年五指山市一般公共预算收支表</vt:lpstr>
      <vt:lpstr>2024年五指山市政府性基金预算收支表</vt:lpstr>
      <vt:lpstr>2024年五指山市国有资本经营预算收支表</vt:lpstr>
      <vt:lpstr>地债资金安排表 </vt:lpstr>
      <vt:lpstr>支出功能分类</vt:lpstr>
      <vt:lpstr>政府专项预留</vt:lpstr>
      <vt:lpstr>项目调剂明细表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刘文雯</cp:lastModifiedBy>
  <dcterms:created xsi:type="dcterms:W3CDTF">2021-11-25T05:01:00Z</dcterms:created>
  <dcterms:modified xsi:type="dcterms:W3CDTF">2024-09-10T00:07:55Z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78C935EDE925446D940E5D6E13C524AE</vt:lpwstr>
  </property>
  <property fmtid="{D5CDD505-2E9C-101B-9397-08002B2CF9AE}" pid="4" name="KSOReadingLayout">
    <vt:bool>false</vt:bool>
  </property>
</Properties>
</file>